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Ramazan\Desktop\"/>
    </mc:Choice>
  </mc:AlternateContent>
  <xr:revisionPtr revIDLastSave="0" documentId="13_ncr:1_{DE0D4749-E773-45DC-8735-D7447872719C}" xr6:coauthVersionLast="47" xr6:coauthVersionMax="47" xr10:uidLastSave="{00000000-0000-0000-0000-000000000000}"/>
  <bookViews>
    <workbookView xWindow="-120" yWindow="330" windowWidth="29040" windowHeight="15990" xr2:uid="{00000000-000D-0000-FFFF-FFFF00000000}"/>
  </bookViews>
  <sheets>
    <sheet name="Tablo1" sheetId="1" r:id="rId1"/>
  </sheets>
  <definedNames>
    <definedName name="_xlnm._FilterDatabase" localSheetId="0" hidden="1">Tablo1!$A$15:$N$32</definedName>
    <definedName name="Excel_BuiltIn_Print_Area_1">Tablo1!$15:$65457</definedName>
    <definedName name="_xlnm.Print_Area" localSheetId="0">Tablo1!$A$7:$N$42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02" i="1" l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9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5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17" i="1"/>
  <c r="K17" i="1"/>
  <c r="L17" i="1" s="1"/>
  <c r="N17" i="1"/>
  <c r="K18" i="1"/>
  <c r="L18" i="1" s="1"/>
  <c r="N18" i="1"/>
  <c r="K19" i="1"/>
  <c r="L19" i="1" s="1"/>
  <c r="N19" i="1"/>
  <c r="K20" i="1"/>
  <c r="L20" i="1" s="1"/>
  <c r="N20" i="1"/>
  <c r="K21" i="1"/>
  <c r="L21" i="1" s="1"/>
  <c r="N21" i="1"/>
  <c r="K22" i="1"/>
  <c r="L22" i="1" s="1"/>
  <c r="N22" i="1"/>
  <c r="K23" i="1"/>
  <c r="L23" i="1" s="1"/>
  <c r="N23" i="1"/>
  <c r="K24" i="1"/>
  <c r="L24" i="1" s="1"/>
  <c r="N24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17" i="1"/>
  <c r="K25" i="1"/>
  <c r="L25" i="1" s="1"/>
  <c r="N25" i="1" s="1"/>
  <c r="K26" i="1" l="1"/>
  <c r="L26" i="1" s="1"/>
  <c r="N26" i="1" s="1"/>
  <c r="K27" i="1"/>
  <c r="N27" i="1" s="1"/>
  <c r="K28" i="1"/>
  <c r="L28" i="1" s="1"/>
  <c r="N28" i="1" s="1"/>
  <c r="K29" i="1"/>
  <c r="L29" i="1" s="1"/>
  <c r="N29" i="1"/>
  <c r="K30" i="1"/>
  <c r="L30" i="1" s="1"/>
  <c r="N30" i="1" s="1"/>
  <c r="K31" i="1"/>
  <c r="N31" i="1" s="1"/>
  <c r="K32" i="1"/>
  <c r="L32" i="1" s="1"/>
  <c r="N32" i="1" s="1"/>
  <c r="K33" i="1"/>
  <c r="L33" i="1" s="1"/>
  <c r="N33" i="1"/>
  <c r="K34" i="1"/>
  <c r="L34" i="1" s="1"/>
  <c r="N34" i="1" s="1"/>
  <c r="K35" i="1"/>
  <c r="N35" i="1" s="1"/>
  <c r="K36" i="1"/>
  <c r="L36" i="1" s="1"/>
  <c r="N36" i="1" s="1"/>
  <c r="K37" i="1"/>
  <c r="L37" i="1" s="1"/>
  <c r="N37" i="1"/>
  <c r="K38" i="1"/>
  <c r="L38" i="1" s="1"/>
  <c r="N38" i="1" s="1"/>
  <c r="K39" i="1"/>
  <c r="N39" i="1" s="1"/>
  <c r="L39" i="1"/>
  <c r="K40" i="1"/>
  <c r="L40" i="1" s="1"/>
  <c r="N40" i="1" s="1"/>
  <c r="K41" i="1"/>
  <c r="L41" i="1" s="1"/>
  <c r="N41" i="1"/>
  <c r="H42" i="1"/>
  <c r="N81" i="1"/>
  <c r="S81" i="1" s="1"/>
  <c r="K81" i="1"/>
  <c r="L81" i="1" s="1"/>
  <c r="N80" i="1"/>
  <c r="K80" i="1"/>
  <c r="L80" i="1" s="1"/>
  <c r="N79" i="1"/>
  <c r="K79" i="1"/>
  <c r="L79" i="1" s="1"/>
  <c r="N78" i="1"/>
  <c r="K78" i="1"/>
  <c r="L78" i="1" s="1"/>
  <c r="N77" i="1"/>
  <c r="K77" i="1"/>
  <c r="L77" i="1" s="1"/>
  <c r="N76" i="1"/>
  <c r="S76" i="1" s="1"/>
  <c r="K76" i="1"/>
  <c r="L76" i="1" s="1"/>
  <c r="N75" i="1"/>
  <c r="S75" i="1" s="1"/>
  <c r="K75" i="1"/>
  <c r="L75" i="1" s="1"/>
  <c r="N74" i="1"/>
  <c r="K74" i="1"/>
  <c r="L74" i="1" s="1"/>
  <c r="N73" i="1"/>
  <c r="K73" i="1"/>
  <c r="L73" i="1" s="1"/>
  <c r="N72" i="1"/>
  <c r="K72" i="1"/>
  <c r="L72" i="1" s="1"/>
  <c r="N71" i="1"/>
  <c r="K71" i="1"/>
  <c r="L71" i="1" s="1"/>
  <c r="N70" i="1"/>
  <c r="S70" i="1" s="1"/>
  <c r="K70" i="1"/>
  <c r="L70" i="1" s="1"/>
  <c r="N69" i="1"/>
  <c r="S69" i="1" s="1"/>
  <c r="K69" i="1"/>
  <c r="L69" i="1" s="1"/>
  <c r="N68" i="1"/>
  <c r="K68" i="1"/>
  <c r="L68" i="1" s="1"/>
  <c r="N67" i="1"/>
  <c r="K67" i="1"/>
  <c r="L67" i="1" s="1"/>
  <c r="N66" i="1"/>
  <c r="K66" i="1"/>
  <c r="L66" i="1" s="1"/>
  <c r="N65" i="1"/>
  <c r="K65" i="1"/>
  <c r="L65" i="1" s="1"/>
  <c r="N64" i="1"/>
  <c r="S64" i="1" s="1"/>
  <c r="K64" i="1"/>
  <c r="L64" i="1" s="1"/>
  <c r="N63" i="1"/>
  <c r="S63" i="1" s="1"/>
  <c r="K63" i="1"/>
  <c r="L63" i="1" s="1"/>
  <c r="N62" i="1"/>
  <c r="K62" i="1"/>
  <c r="L62" i="1" s="1"/>
  <c r="N61" i="1"/>
  <c r="K61" i="1"/>
  <c r="L61" i="1" s="1"/>
  <c r="N60" i="1"/>
  <c r="K60" i="1"/>
  <c r="L60" i="1" s="1"/>
  <c r="N59" i="1"/>
  <c r="K59" i="1"/>
  <c r="L59" i="1" s="1"/>
  <c r="K58" i="1"/>
  <c r="L58" i="1" s="1"/>
  <c r="K57" i="1"/>
  <c r="L57" i="1" s="1"/>
  <c r="N121" i="1"/>
  <c r="K121" i="1"/>
  <c r="L121" i="1" s="1"/>
  <c r="N120" i="1"/>
  <c r="K120" i="1"/>
  <c r="L120" i="1" s="1"/>
  <c r="N119" i="1"/>
  <c r="K119" i="1"/>
  <c r="L119" i="1" s="1"/>
  <c r="N118" i="1"/>
  <c r="K118" i="1"/>
  <c r="L118" i="1" s="1"/>
  <c r="N117" i="1"/>
  <c r="K117" i="1"/>
  <c r="L117" i="1" s="1"/>
  <c r="N116" i="1"/>
  <c r="K116" i="1"/>
  <c r="L116" i="1" s="1"/>
  <c r="N115" i="1"/>
  <c r="K115" i="1"/>
  <c r="L115" i="1" s="1"/>
  <c r="N114" i="1"/>
  <c r="K114" i="1"/>
  <c r="L114" i="1" s="1"/>
  <c r="N113" i="1"/>
  <c r="K113" i="1"/>
  <c r="L113" i="1" s="1"/>
  <c r="N112" i="1"/>
  <c r="K112" i="1"/>
  <c r="L112" i="1" s="1"/>
  <c r="N111" i="1"/>
  <c r="K111" i="1"/>
  <c r="L111" i="1" s="1"/>
  <c r="N110" i="1"/>
  <c r="K110" i="1"/>
  <c r="L110" i="1" s="1"/>
  <c r="N109" i="1"/>
  <c r="K109" i="1"/>
  <c r="L109" i="1" s="1"/>
  <c r="N108" i="1"/>
  <c r="K108" i="1"/>
  <c r="L108" i="1" s="1"/>
  <c r="N107" i="1"/>
  <c r="K107" i="1"/>
  <c r="L107" i="1" s="1"/>
  <c r="N106" i="1"/>
  <c r="K106" i="1"/>
  <c r="L106" i="1" s="1"/>
  <c r="N105" i="1"/>
  <c r="K105" i="1"/>
  <c r="L105" i="1" s="1"/>
  <c r="N104" i="1"/>
  <c r="K104" i="1"/>
  <c r="L104" i="1" s="1"/>
  <c r="N103" i="1"/>
  <c r="K103" i="1"/>
  <c r="L103" i="1" s="1"/>
  <c r="N102" i="1"/>
  <c r="K102" i="1"/>
  <c r="L102" i="1" s="1"/>
  <c r="N101" i="1"/>
  <c r="K101" i="1"/>
  <c r="L101" i="1" s="1"/>
  <c r="N100" i="1"/>
  <c r="K100" i="1"/>
  <c r="L100" i="1" s="1"/>
  <c r="N99" i="1"/>
  <c r="K99" i="1"/>
  <c r="L99" i="1" s="1"/>
  <c r="N98" i="1"/>
  <c r="K98" i="1"/>
  <c r="L98" i="1" s="1"/>
  <c r="N97" i="1"/>
  <c r="K97" i="1"/>
  <c r="L97" i="1" s="1"/>
  <c r="N161" i="1"/>
  <c r="K161" i="1"/>
  <c r="L161" i="1" s="1"/>
  <c r="N160" i="1"/>
  <c r="K160" i="1"/>
  <c r="L160" i="1" s="1"/>
  <c r="N159" i="1"/>
  <c r="K159" i="1"/>
  <c r="L159" i="1" s="1"/>
  <c r="N158" i="1"/>
  <c r="K158" i="1"/>
  <c r="L158" i="1" s="1"/>
  <c r="N157" i="1"/>
  <c r="K157" i="1"/>
  <c r="L157" i="1" s="1"/>
  <c r="N156" i="1"/>
  <c r="K156" i="1"/>
  <c r="L156" i="1" s="1"/>
  <c r="N155" i="1"/>
  <c r="K155" i="1"/>
  <c r="L155" i="1" s="1"/>
  <c r="N154" i="1"/>
  <c r="K154" i="1"/>
  <c r="L154" i="1" s="1"/>
  <c r="N153" i="1"/>
  <c r="K153" i="1"/>
  <c r="L153" i="1" s="1"/>
  <c r="N152" i="1"/>
  <c r="K152" i="1"/>
  <c r="L152" i="1" s="1"/>
  <c r="N151" i="1"/>
  <c r="K151" i="1"/>
  <c r="L151" i="1" s="1"/>
  <c r="N150" i="1"/>
  <c r="K150" i="1"/>
  <c r="L150" i="1" s="1"/>
  <c r="N149" i="1"/>
  <c r="K149" i="1"/>
  <c r="L149" i="1" s="1"/>
  <c r="N148" i="1"/>
  <c r="K148" i="1"/>
  <c r="L148" i="1" s="1"/>
  <c r="N147" i="1"/>
  <c r="K147" i="1"/>
  <c r="L147" i="1" s="1"/>
  <c r="N146" i="1"/>
  <c r="K146" i="1"/>
  <c r="L146" i="1" s="1"/>
  <c r="N145" i="1"/>
  <c r="K145" i="1"/>
  <c r="L145" i="1" s="1"/>
  <c r="N144" i="1"/>
  <c r="K144" i="1"/>
  <c r="L144" i="1" s="1"/>
  <c r="N143" i="1"/>
  <c r="K143" i="1"/>
  <c r="L143" i="1" s="1"/>
  <c r="N142" i="1"/>
  <c r="K142" i="1"/>
  <c r="L142" i="1" s="1"/>
  <c r="N141" i="1"/>
  <c r="K141" i="1"/>
  <c r="L141" i="1" s="1"/>
  <c r="N140" i="1"/>
  <c r="K140" i="1"/>
  <c r="L140" i="1" s="1"/>
  <c r="N139" i="1"/>
  <c r="K139" i="1"/>
  <c r="L139" i="1" s="1"/>
  <c r="N138" i="1"/>
  <c r="K138" i="1"/>
  <c r="L138" i="1" s="1"/>
  <c r="N137" i="1"/>
  <c r="K137" i="1"/>
  <c r="L137" i="1" s="1"/>
  <c r="K178" i="1"/>
  <c r="L178" i="1" s="1"/>
  <c r="N178" i="1"/>
  <c r="S178" i="1" s="1"/>
  <c r="K179" i="1"/>
  <c r="L179" i="1" s="1"/>
  <c r="N179" i="1"/>
  <c r="K180" i="1"/>
  <c r="L180" i="1" s="1"/>
  <c r="N180" i="1"/>
  <c r="S180" i="1" s="1"/>
  <c r="K181" i="1"/>
  <c r="L181" i="1" s="1"/>
  <c r="N181" i="1"/>
  <c r="S181" i="1" s="1"/>
  <c r="K182" i="1"/>
  <c r="L182" i="1" s="1"/>
  <c r="N182" i="1"/>
  <c r="S182" i="1" s="1"/>
  <c r="K183" i="1"/>
  <c r="L183" i="1" s="1"/>
  <c r="N183" i="1"/>
  <c r="K184" i="1"/>
  <c r="L184" i="1" s="1"/>
  <c r="N184" i="1"/>
  <c r="S184" i="1" s="1"/>
  <c r="K185" i="1"/>
  <c r="L185" i="1" s="1"/>
  <c r="N185" i="1"/>
  <c r="S185" i="1" s="1"/>
  <c r="K186" i="1"/>
  <c r="L186" i="1" s="1"/>
  <c r="N186" i="1"/>
  <c r="S186" i="1" s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R186" i="1" s="1"/>
  <c r="U185" i="1"/>
  <c r="R185" i="1" s="1"/>
  <c r="U184" i="1"/>
  <c r="R184" i="1" s="1"/>
  <c r="U183" i="1"/>
  <c r="R183" i="1" s="1"/>
  <c r="U182" i="1"/>
  <c r="R182" i="1" s="1"/>
  <c r="U181" i="1"/>
  <c r="U180" i="1"/>
  <c r="U179" i="1"/>
  <c r="U178" i="1"/>
  <c r="U161" i="1"/>
  <c r="U160" i="1"/>
  <c r="U159" i="1"/>
  <c r="R159" i="1" s="1"/>
  <c r="U158" i="1"/>
  <c r="U157" i="1"/>
  <c r="U156" i="1"/>
  <c r="R156" i="1" s="1"/>
  <c r="U155" i="1"/>
  <c r="U154" i="1"/>
  <c r="R154" i="1" s="1"/>
  <c r="U153" i="1"/>
  <c r="U152" i="1"/>
  <c r="U151" i="1"/>
  <c r="U150" i="1"/>
  <c r="U149" i="1"/>
  <c r="U148" i="1"/>
  <c r="U147" i="1"/>
  <c r="R147" i="1" s="1"/>
  <c r="U146" i="1"/>
  <c r="R146" i="1" s="1"/>
  <c r="U145" i="1"/>
  <c r="U144" i="1"/>
  <c r="R144" i="1" s="1"/>
  <c r="U143" i="1"/>
  <c r="U142" i="1"/>
  <c r="U141" i="1"/>
  <c r="R141" i="1" s="1"/>
  <c r="U140" i="1"/>
  <c r="U139" i="1"/>
  <c r="U138" i="1"/>
  <c r="U137" i="1"/>
  <c r="U121" i="1"/>
  <c r="U120" i="1"/>
  <c r="R120" i="1" s="1"/>
  <c r="U119" i="1"/>
  <c r="R119" i="1" s="1"/>
  <c r="U118" i="1"/>
  <c r="U117" i="1"/>
  <c r="R117" i="1" s="1"/>
  <c r="U116" i="1"/>
  <c r="U115" i="1"/>
  <c r="U114" i="1"/>
  <c r="U113" i="1"/>
  <c r="R113" i="1" s="1"/>
  <c r="U112" i="1"/>
  <c r="U111" i="1"/>
  <c r="U110" i="1"/>
  <c r="R110" i="1" s="1"/>
  <c r="U109" i="1"/>
  <c r="U108" i="1"/>
  <c r="R108" i="1" s="1"/>
  <c r="U107" i="1"/>
  <c r="R107" i="1" s="1"/>
  <c r="U106" i="1"/>
  <c r="R106" i="1" s="1"/>
  <c r="U105" i="1"/>
  <c r="R105" i="1" s="1"/>
  <c r="U104" i="1"/>
  <c r="U103" i="1"/>
  <c r="R103" i="1" s="1"/>
  <c r="U102" i="1"/>
  <c r="U101" i="1"/>
  <c r="U100" i="1"/>
  <c r="U99" i="1"/>
  <c r="U98" i="1"/>
  <c r="R98" i="1" s="1"/>
  <c r="U97" i="1"/>
  <c r="U81" i="1"/>
  <c r="U80" i="1"/>
  <c r="R80" i="1" s="1"/>
  <c r="U79" i="1"/>
  <c r="U78" i="1"/>
  <c r="R78" i="1" s="1"/>
  <c r="U77" i="1"/>
  <c r="U76" i="1"/>
  <c r="U75" i="1"/>
  <c r="U74" i="1"/>
  <c r="U73" i="1"/>
  <c r="U72" i="1"/>
  <c r="U71" i="1"/>
  <c r="R71" i="1" s="1"/>
  <c r="U70" i="1"/>
  <c r="U69" i="1"/>
  <c r="U68" i="1"/>
  <c r="R68" i="1" s="1"/>
  <c r="U67" i="1"/>
  <c r="R67" i="1" s="1"/>
  <c r="U66" i="1"/>
  <c r="R66" i="1" s="1"/>
  <c r="U65" i="1"/>
  <c r="U64" i="1"/>
  <c r="U63" i="1"/>
  <c r="U62" i="1"/>
  <c r="R62" i="1" s="1"/>
  <c r="U61" i="1"/>
  <c r="U60" i="1"/>
  <c r="U59" i="1"/>
  <c r="U58" i="1"/>
  <c r="U57" i="1"/>
  <c r="R57" i="1" s="1"/>
  <c r="U28" i="1"/>
  <c r="R28" i="1" s="1"/>
  <c r="U29" i="1"/>
  <c r="R29" i="1" s="1"/>
  <c r="U30" i="1"/>
  <c r="R30" i="1" s="1"/>
  <c r="U31" i="1"/>
  <c r="R31" i="1" s="1"/>
  <c r="U32" i="1"/>
  <c r="R32" i="1" s="1"/>
  <c r="U33" i="1"/>
  <c r="R33" i="1" s="1"/>
  <c r="U34" i="1"/>
  <c r="R34" i="1" s="1"/>
  <c r="U35" i="1"/>
  <c r="R35" i="1" s="1"/>
  <c r="U36" i="1"/>
  <c r="U37" i="1"/>
  <c r="U38" i="1"/>
  <c r="U39" i="1"/>
  <c r="R39" i="1" s="1"/>
  <c r="U40" i="1"/>
  <c r="R40" i="1" s="1"/>
  <c r="U41" i="1"/>
  <c r="R41" i="1" s="1"/>
  <c r="AB7" i="1"/>
  <c r="U21" i="1" s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1" i="1"/>
  <c r="R180" i="1"/>
  <c r="R179" i="1"/>
  <c r="R178" i="1"/>
  <c r="R161" i="1"/>
  <c r="R160" i="1"/>
  <c r="R158" i="1"/>
  <c r="R157" i="1"/>
  <c r="R155" i="1"/>
  <c r="R153" i="1"/>
  <c r="R152" i="1"/>
  <c r="R151" i="1"/>
  <c r="R150" i="1"/>
  <c r="R149" i="1"/>
  <c r="R148" i="1"/>
  <c r="R145" i="1"/>
  <c r="R143" i="1"/>
  <c r="R142" i="1"/>
  <c r="R140" i="1"/>
  <c r="R139" i="1"/>
  <c r="R138" i="1"/>
  <c r="R137" i="1"/>
  <c r="R121" i="1"/>
  <c r="R118" i="1"/>
  <c r="R116" i="1"/>
  <c r="R115" i="1"/>
  <c r="R114" i="1"/>
  <c r="R112" i="1"/>
  <c r="R111" i="1"/>
  <c r="R109" i="1"/>
  <c r="R104" i="1"/>
  <c r="R102" i="1"/>
  <c r="R101" i="1"/>
  <c r="R100" i="1"/>
  <c r="R99" i="1"/>
  <c r="R97" i="1"/>
  <c r="R81" i="1"/>
  <c r="R79" i="1"/>
  <c r="R77" i="1"/>
  <c r="R76" i="1"/>
  <c r="R75" i="1"/>
  <c r="R74" i="1"/>
  <c r="R73" i="1"/>
  <c r="R72" i="1"/>
  <c r="R70" i="1"/>
  <c r="R69" i="1"/>
  <c r="R65" i="1"/>
  <c r="R64" i="1"/>
  <c r="R63" i="1"/>
  <c r="R61" i="1"/>
  <c r="R60" i="1"/>
  <c r="R59" i="1"/>
  <c r="R58" i="1"/>
  <c r="R36" i="1"/>
  <c r="R37" i="1"/>
  <c r="R38" i="1"/>
  <c r="N223" i="1"/>
  <c r="M223" i="1"/>
  <c r="H223" i="1"/>
  <c r="K187" i="1"/>
  <c r="L187" i="1" s="1"/>
  <c r="N187" i="1"/>
  <c r="S187" i="1" s="1"/>
  <c r="K188" i="1"/>
  <c r="L188" i="1" s="1"/>
  <c r="N188" i="1"/>
  <c r="S188" i="1" s="1"/>
  <c r="K189" i="1"/>
  <c r="L189" i="1" s="1"/>
  <c r="N189" i="1"/>
  <c r="S189" i="1" s="1"/>
  <c r="K190" i="1"/>
  <c r="L190" i="1" s="1"/>
  <c r="N190" i="1"/>
  <c r="S190" i="1" s="1"/>
  <c r="K191" i="1"/>
  <c r="L191" i="1" s="1"/>
  <c r="N191" i="1"/>
  <c r="S191" i="1" s="1"/>
  <c r="K192" i="1"/>
  <c r="L192" i="1" s="1"/>
  <c r="N192" i="1"/>
  <c r="K193" i="1"/>
  <c r="L193" i="1" s="1"/>
  <c r="N193" i="1"/>
  <c r="K194" i="1"/>
  <c r="L194" i="1" s="1"/>
  <c r="N194" i="1"/>
  <c r="S194" i="1" s="1"/>
  <c r="W202" i="1"/>
  <c r="V202" i="1"/>
  <c r="Q202" i="1"/>
  <c r="P202" i="1"/>
  <c r="N202" i="1"/>
  <c r="K202" i="1"/>
  <c r="L202" i="1" s="1"/>
  <c r="W201" i="1"/>
  <c r="V201" i="1"/>
  <c r="Q201" i="1"/>
  <c r="P201" i="1"/>
  <c r="N201" i="1"/>
  <c r="S201" i="1" s="1"/>
  <c r="K201" i="1"/>
  <c r="L201" i="1" s="1"/>
  <c r="W200" i="1"/>
  <c r="V200" i="1"/>
  <c r="Q200" i="1"/>
  <c r="P200" i="1"/>
  <c r="N200" i="1"/>
  <c r="S200" i="1" s="1"/>
  <c r="K200" i="1"/>
  <c r="L200" i="1" s="1"/>
  <c r="W199" i="1"/>
  <c r="V199" i="1"/>
  <c r="Q199" i="1"/>
  <c r="P199" i="1"/>
  <c r="N199" i="1"/>
  <c r="S199" i="1" s="1"/>
  <c r="L199" i="1"/>
  <c r="K199" i="1"/>
  <c r="W198" i="1"/>
  <c r="V198" i="1"/>
  <c r="Q198" i="1"/>
  <c r="P198" i="1"/>
  <c r="N198" i="1"/>
  <c r="S198" i="1" s="1"/>
  <c r="K198" i="1"/>
  <c r="L198" i="1" s="1"/>
  <c r="W197" i="1"/>
  <c r="V197" i="1"/>
  <c r="Q197" i="1"/>
  <c r="P197" i="1"/>
  <c r="N197" i="1"/>
  <c r="S197" i="1" s="1"/>
  <c r="K197" i="1"/>
  <c r="L197" i="1" s="1"/>
  <c r="W196" i="1"/>
  <c r="V196" i="1"/>
  <c r="Q196" i="1"/>
  <c r="P196" i="1"/>
  <c r="N196" i="1"/>
  <c r="S196" i="1" s="1"/>
  <c r="K196" i="1"/>
  <c r="L196" i="1" s="1"/>
  <c r="W195" i="1"/>
  <c r="V195" i="1"/>
  <c r="Q195" i="1"/>
  <c r="P195" i="1"/>
  <c r="N195" i="1"/>
  <c r="S195" i="1" s="1"/>
  <c r="K195" i="1"/>
  <c r="L195" i="1" s="1"/>
  <c r="W194" i="1"/>
  <c r="V194" i="1"/>
  <c r="Q194" i="1"/>
  <c r="P194" i="1"/>
  <c r="W193" i="1"/>
  <c r="V193" i="1"/>
  <c r="Q193" i="1"/>
  <c r="P193" i="1"/>
  <c r="S193" i="1"/>
  <c r="W192" i="1"/>
  <c r="V192" i="1"/>
  <c r="Q192" i="1"/>
  <c r="P192" i="1"/>
  <c r="S192" i="1"/>
  <c r="W191" i="1"/>
  <c r="Q191" i="1"/>
  <c r="P191" i="1"/>
  <c r="W190" i="1"/>
  <c r="V190" i="1"/>
  <c r="Q190" i="1"/>
  <c r="P190" i="1"/>
  <c r="W189" i="1"/>
  <c r="Q189" i="1"/>
  <c r="P189" i="1"/>
  <c r="W188" i="1"/>
  <c r="Q188" i="1"/>
  <c r="P188" i="1"/>
  <c r="W187" i="1"/>
  <c r="V187" i="1"/>
  <c r="Q187" i="1"/>
  <c r="P187" i="1"/>
  <c r="W186" i="1"/>
  <c r="Q186" i="1"/>
  <c r="P186" i="1"/>
  <c r="W185" i="1"/>
  <c r="Q185" i="1"/>
  <c r="P185" i="1"/>
  <c r="W184" i="1"/>
  <c r="Q184" i="1"/>
  <c r="P184" i="1"/>
  <c r="W183" i="1"/>
  <c r="Q183" i="1"/>
  <c r="P183" i="1"/>
  <c r="S183" i="1"/>
  <c r="W182" i="1"/>
  <c r="Q182" i="1"/>
  <c r="P182" i="1"/>
  <c r="W181" i="1"/>
  <c r="V181" i="1"/>
  <c r="Q181" i="1"/>
  <c r="P181" i="1"/>
  <c r="W180" i="1"/>
  <c r="V180" i="1"/>
  <c r="Q180" i="1"/>
  <c r="P180" i="1"/>
  <c r="W179" i="1"/>
  <c r="S179" i="1"/>
  <c r="Q179" i="1"/>
  <c r="P179" i="1"/>
  <c r="W178" i="1"/>
  <c r="V178" i="1"/>
  <c r="Q178" i="1"/>
  <c r="P178" i="1"/>
  <c r="I177" i="1"/>
  <c r="I203" i="1" s="1"/>
  <c r="H177" i="1"/>
  <c r="H203" i="1" s="1"/>
  <c r="A174" i="1"/>
  <c r="P29" i="1"/>
  <c r="P37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S59" i="1"/>
  <c r="S60" i="1"/>
  <c r="S61" i="1"/>
  <c r="S62" i="1"/>
  <c r="S65" i="1"/>
  <c r="S67" i="1"/>
  <c r="S68" i="1"/>
  <c r="S72" i="1"/>
  <c r="S73" i="1"/>
  <c r="S74" i="1"/>
  <c r="S77" i="1"/>
  <c r="S78" i="1"/>
  <c r="S79" i="1"/>
  <c r="S80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7" i="1"/>
  <c r="G14" i="1"/>
  <c r="G174" i="1" s="1"/>
  <c r="A14" i="1"/>
  <c r="K14" i="1"/>
  <c r="K174" i="1" s="1"/>
  <c r="L31" i="1" l="1"/>
  <c r="S202" i="1"/>
  <c r="L35" i="1"/>
  <c r="L27" i="1"/>
  <c r="P36" i="1"/>
  <c r="P35" i="1"/>
  <c r="N42" i="1"/>
  <c r="N58" i="1"/>
  <c r="N57" i="1"/>
  <c r="P21" i="1"/>
  <c r="V182" i="1"/>
  <c r="V184" i="1"/>
  <c r="V186" i="1"/>
  <c r="V185" i="1"/>
  <c r="U27" i="1"/>
  <c r="R27" i="1" s="1"/>
  <c r="U23" i="1"/>
  <c r="P23" i="1"/>
  <c r="P20" i="1"/>
  <c r="U17" i="1"/>
  <c r="V183" i="1"/>
  <c r="V188" i="1"/>
  <c r="V189" i="1"/>
  <c r="V179" i="1"/>
  <c r="V191" i="1"/>
  <c r="Y7" i="1"/>
  <c r="V81" i="1"/>
  <c r="V78" i="1"/>
  <c r="V75" i="1"/>
  <c r="V72" i="1"/>
  <c r="V64" i="1"/>
  <c r="W41" i="1"/>
  <c r="P57" i="1" l="1"/>
  <c r="V57" i="1"/>
  <c r="S58" i="1"/>
  <c r="V58" i="1"/>
  <c r="P58" i="1"/>
  <c r="P31" i="1"/>
  <c r="V39" i="1"/>
  <c r="P39" i="1"/>
  <c r="P33" i="1"/>
  <c r="V33" i="1"/>
  <c r="P30" i="1"/>
  <c r="P27" i="1"/>
  <c r="P41" i="1"/>
  <c r="V41" i="1"/>
  <c r="P40" i="1"/>
  <c r="V40" i="1"/>
  <c r="P28" i="1"/>
  <c r="P38" i="1"/>
  <c r="V38" i="1"/>
  <c r="P34" i="1"/>
  <c r="V34" i="1"/>
  <c r="P32" i="1"/>
  <c r="P26" i="1"/>
  <c r="U26" i="1"/>
  <c r="R26" i="1" s="1"/>
  <c r="R21" i="1"/>
  <c r="U19" i="1"/>
  <c r="R19" i="1" s="1"/>
  <c r="U18" i="1"/>
  <c r="R18" i="1" s="1"/>
  <c r="R23" i="1"/>
  <c r="V68" i="1"/>
  <c r="P25" i="1"/>
  <c r="P24" i="1"/>
  <c r="P22" i="1"/>
  <c r="R17" i="1"/>
  <c r="W150" i="1"/>
  <c r="W140" i="1"/>
  <c r="W148" i="1"/>
  <c r="W111" i="1"/>
  <c r="W103" i="1"/>
  <c r="W110" i="1"/>
  <c r="W121" i="1"/>
  <c r="W120" i="1"/>
  <c r="W62" i="1"/>
  <c r="W139" i="1"/>
  <c r="V61" i="1"/>
  <c r="W63" i="1"/>
  <c r="W116" i="1"/>
  <c r="W149" i="1"/>
  <c r="W98" i="1"/>
  <c r="W144" i="1"/>
  <c r="W137" i="1"/>
  <c r="W109" i="1"/>
  <c r="V110" i="1"/>
  <c r="W143" i="1"/>
  <c r="W115" i="1"/>
  <c r="V98" i="1"/>
  <c r="V138" i="1"/>
  <c r="W151" i="1"/>
  <c r="W112" i="1"/>
  <c r="W107" i="1"/>
  <c r="V142" i="1"/>
  <c r="W147" i="1"/>
  <c r="W152" i="1"/>
  <c r="W141" i="1"/>
  <c r="V115" i="1"/>
  <c r="W142" i="1"/>
  <c r="V37" i="1"/>
  <c r="W101" i="1"/>
  <c r="V146" i="1"/>
  <c r="W146" i="1"/>
  <c r="W99" i="1"/>
  <c r="W138" i="1"/>
  <c r="V149" i="1"/>
  <c r="W57" i="1"/>
  <c r="W106" i="1"/>
  <c r="V106" i="1"/>
  <c r="W145" i="1"/>
  <c r="V150" i="1"/>
  <c r="W102" i="1"/>
  <c r="W114" i="1"/>
  <c r="W97" i="1"/>
  <c r="W119" i="1"/>
  <c r="V31" i="1"/>
  <c r="W108" i="1"/>
  <c r="V139" i="1"/>
  <c r="V143" i="1"/>
  <c r="V147" i="1"/>
  <c r="V151" i="1"/>
  <c r="V119" i="1"/>
  <c r="W104" i="1"/>
  <c r="V121" i="1"/>
  <c r="V140" i="1"/>
  <c r="V144" i="1"/>
  <c r="V148" i="1"/>
  <c r="V152" i="1"/>
  <c r="W105" i="1"/>
  <c r="V102" i="1"/>
  <c r="W100" i="1"/>
  <c r="W117" i="1"/>
  <c r="V137" i="1"/>
  <c r="V141" i="1"/>
  <c r="V145" i="1"/>
  <c r="W118" i="1"/>
  <c r="W37" i="1"/>
  <c r="W31" i="1"/>
  <c r="V99" i="1"/>
  <c r="V103" i="1"/>
  <c r="V107" i="1"/>
  <c r="V111" i="1"/>
  <c r="V116" i="1"/>
  <c r="V120" i="1"/>
  <c r="V36" i="1"/>
  <c r="V100" i="1"/>
  <c r="V104" i="1"/>
  <c r="V108" i="1"/>
  <c r="V112" i="1"/>
  <c r="V117" i="1"/>
  <c r="W35" i="1"/>
  <c r="V35" i="1"/>
  <c r="V97" i="1"/>
  <c r="V101" i="1"/>
  <c r="V105" i="1"/>
  <c r="V109" i="1"/>
  <c r="V114" i="1"/>
  <c r="V118" i="1"/>
  <c r="W59" i="1"/>
  <c r="W65" i="1"/>
  <c r="W73" i="1"/>
  <c r="W79" i="1"/>
  <c r="V59" i="1"/>
  <c r="V65" i="1"/>
  <c r="V73" i="1"/>
  <c r="V79" i="1"/>
  <c r="W60" i="1"/>
  <c r="W67" i="1"/>
  <c r="W74" i="1"/>
  <c r="W80" i="1"/>
  <c r="W39" i="1"/>
  <c r="V60" i="1"/>
  <c r="V67" i="1"/>
  <c r="V74" i="1"/>
  <c r="V80" i="1"/>
  <c r="W68" i="1"/>
  <c r="W75" i="1"/>
  <c r="W81" i="1"/>
  <c r="W69" i="1"/>
  <c r="W76" i="1"/>
  <c r="W33" i="1"/>
  <c r="V69" i="1"/>
  <c r="V76" i="1"/>
  <c r="W70" i="1"/>
  <c r="W77" i="1"/>
  <c r="V70" i="1"/>
  <c r="V77" i="1"/>
  <c r="W64" i="1"/>
  <c r="W72" i="1"/>
  <c r="W78" i="1"/>
  <c r="W40" i="1"/>
  <c r="W36" i="1"/>
  <c r="W32" i="1"/>
  <c r="W38" i="1"/>
  <c r="W34" i="1"/>
  <c r="W30" i="1"/>
  <c r="W26" i="1" l="1"/>
  <c r="U25" i="1"/>
  <c r="R25" i="1" s="1"/>
  <c r="U24" i="1"/>
  <c r="R24" i="1" s="1"/>
  <c r="U22" i="1"/>
  <c r="R22" i="1" s="1"/>
  <c r="U20" i="1"/>
  <c r="T42" i="1"/>
  <c r="V30" i="1"/>
  <c r="V63" i="1"/>
  <c r="W58" i="1"/>
  <c r="W28" i="1"/>
  <c r="V62" i="1"/>
  <c r="W61" i="1"/>
  <c r="V32" i="1"/>
  <c r="V66" i="1"/>
  <c r="P17" i="1"/>
  <c r="S17" i="1"/>
  <c r="V113" i="1"/>
  <c r="W27" i="1"/>
  <c r="K133" i="1"/>
  <c r="G133" i="1"/>
  <c r="A133" i="1"/>
  <c r="K93" i="1"/>
  <c r="G93" i="1"/>
  <c r="A93" i="1"/>
  <c r="K53" i="1"/>
  <c r="G53" i="1"/>
  <c r="A53" i="1"/>
  <c r="U42" i="1" l="1"/>
  <c r="R20" i="1"/>
  <c r="S144" i="1"/>
  <c r="S141" i="1"/>
  <c r="S121" i="1"/>
  <c r="S120" i="1"/>
  <c r="S114" i="1"/>
  <c r="S112" i="1"/>
  <c r="S111" i="1"/>
  <c r="S109" i="1"/>
  <c r="S100" i="1"/>
  <c r="S98" i="1"/>
  <c r="S20" i="1"/>
  <c r="M42" i="1"/>
  <c r="M56" i="1" s="1"/>
  <c r="M82" i="1" s="1"/>
  <c r="M96" i="1" s="1"/>
  <c r="I42" i="1"/>
  <c r="S110" i="1"/>
  <c r="S159" i="1"/>
  <c r="S143" i="1"/>
  <c r="S142" i="1"/>
  <c r="S103" i="1"/>
  <c r="S97" i="1"/>
  <c r="S25" i="1" l="1"/>
  <c r="S24" i="1"/>
  <c r="S21" i="1"/>
  <c r="S23" i="1"/>
  <c r="S19" i="1"/>
  <c r="P19" i="1"/>
  <c r="S18" i="1"/>
  <c r="P18" i="1"/>
  <c r="S66" i="1"/>
  <c r="S71" i="1"/>
  <c r="S157" i="1"/>
  <c r="I56" i="1"/>
  <c r="I82" i="1" s="1"/>
  <c r="H56" i="1"/>
  <c r="H82" i="1" s="1"/>
  <c r="S113" i="1"/>
  <c r="M122" i="1"/>
  <c r="M136" i="1" s="1"/>
  <c r="M162" i="1" s="1"/>
  <c r="M177" i="1" s="1"/>
  <c r="M203" i="1" s="1"/>
  <c r="S138" i="1"/>
  <c r="S145" i="1"/>
  <c r="S137" i="1"/>
  <c r="S102" i="1"/>
  <c r="S105" i="1"/>
  <c r="S117" i="1"/>
  <c r="S115" i="1"/>
  <c r="S146" i="1"/>
  <c r="S147" i="1"/>
  <c r="S148" i="1"/>
  <c r="S149" i="1"/>
  <c r="S150" i="1"/>
  <c r="S151" i="1"/>
  <c r="S152" i="1"/>
  <c r="S153" i="1"/>
  <c r="S154" i="1"/>
  <c r="S155" i="1"/>
  <c r="S156" i="1"/>
  <c r="S140" i="1"/>
  <c r="S158" i="1"/>
  <c r="S99" i="1"/>
  <c r="S106" i="1"/>
  <c r="S116" i="1"/>
  <c r="S119" i="1"/>
  <c r="S107" i="1"/>
  <c r="S118" i="1"/>
  <c r="S57" i="1"/>
  <c r="S38" i="1"/>
  <c r="S36" i="1"/>
  <c r="S40" i="1"/>
  <c r="S41" i="1"/>
  <c r="S34" i="1"/>
  <c r="S39" i="1"/>
  <c r="S35" i="1"/>
  <c r="S37" i="1"/>
  <c r="S30" i="1"/>
  <c r="S139" i="1"/>
  <c r="S108" i="1"/>
  <c r="S104" i="1"/>
  <c r="S31" i="1"/>
  <c r="S101" i="1"/>
  <c r="K42" i="1"/>
  <c r="S33" i="1"/>
  <c r="S32" i="1"/>
  <c r="V28" i="1" l="1"/>
  <c r="S28" i="1"/>
  <c r="S160" i="1"/>
  <c r="V26" i="1"/>
  <c r="S26" i="1"/>
  <c r="V27" i="1"/>
  <c r="S27" i="1"/>
  <c r="S161" i="1"/>
  <c r="V29" i="1"/>
  <c r="S29" i="1"/>
  <c r="V18" i="1"/>
  <c r="W159" i="1"/>
  <c r="W21" i="1"/>
  <c r="W25" i="1"/>
  <c r="W24" i="1"/>
  <c r="V159" i="1"/>
  <c r="I96" i="1"/>
  <c r="I122" i="1" s="1"/>
  <c r="H96" i="1"/>
  <c r="H122" i="1" s="1"/>
  <c r="V24" i="1"/>
  <c r="V25" i="1"/>
  <c r="K56" i="1"/>
  <c r="K82" i="1" s="1"/>
  <c r="K96" i="1" s="1"/>
  <c r="K122" i="1" s="1"/>
  <c r="K136" i="1" s="1"/>
  <c r="K162" i="1" s="1"/>
  <c r="K177" i="1" s="1"/>
  <c r="K203" i="1" s="1"/>
  <c r="V23" i="1"/>
  <c r="V21" i="1"/>
  <c r="V19" i="1"/>
  <c r="L42" i="1"/>
  <c r="L56" i="1" s="1"/>
  <c r="L82" i="1" s="1"/>
  <c r="L96" i="1" s="1"/>
  <c r="L122" i="1" s="1"/>
  <c r="L136" i="1" s="1"/>
  <c r="L162" i="1" s="1"/>
  <c r="L177" i="1" s="1"/>
  <c r="L203" i="1" s="1"/>
  <c r="V160" i="1" l="1"/>
  <c r="S22" i="1"/>
  <c r="V20" i="1"/>
  <c r="W20" i="1"/>
  <c r="W19" i="1"/>
  <c r="W66" i="1"/>
  <c r="V17" i="1"/>
  <c r="W157" i="1"/>
  <c r="W158" i="1"/>
  <c r="W156" i="1"/>
  <c r="W155" i="1"/>
  <c r="W161" i="1"/>
  <c r="W153" i="1"/>
  <c r="W154" i="1"/>
  <c r="V157" i="1"/>
  <c r="V158" i="1"/>
  <c r="V153" i="1"/>
  <c r="V156" i="1"/>
  <c r="V154" i="1"/>
  <c r="V155" i="1"/>
  <c r="W160" i="1"/>
  <c r="I136" i="1"/>
  <c r="I162" i="1" s="1"/>
  <c r="H136" i="1"/>
  <c r="H162" i="1" s="1"/>
  <c r="V161" i="1"/>
  <c r="W71" i="1" l="1"/>
  <c r="N56" i="1"/>
  <c r="V71" i="1"/>
  <c r="W22" i="1"/>
  <c r="W17" i="1"/>
  <c r="W113" i="1"/>
  <c r="W23" i="1"/>
  <c r="V22" i="1"/>
  <c r="W18" i="1"/>
  <c r="W29" i="1"/>
  <c r="Z17" i="1" l="1"/>
  <c r="Z179" i="1"/>
  <c r="Z168" i="1"/>
  <c r="Z180" i="1"/>
  <c r="Z169" i="1"/>
  <c r="Z170" i="1"/>
  <c r="Z182" i="1"/>
  <c r="Z171" i="1"/>
  <c r="Z187" i="1"/>
  <c r="Z172" i="1"/>
  <c r="Z208" i="1"/>
  <c r="Z173" i="1"/>
  <c r="Z218" i="1"/>
  <c r="Z174" i="1"/>
  <c r="Z175" i="1"/>
  <c r="Z178" i="1"/>
  <c r="Z176" i="1"/>
  <c r="Z177" i="1"/>
  <c r="Z181" i="1"/>
  <c r="Z205" i="1"/>
  <c r="Z192" i="1"/>
  <c r="Z220" i="1"/>
  <c r="Z195" i="1"/>
  <c r="Z185" i="1"/>
  <c r="Z199" i="1"/>
  <c r="Z188" i="1"/>
  <c r="Z215" i="1"/>
  <c r="Z222" i="1"/>
  <c r="Z189" i="1"/>
  <c r="Z204" i="1"/>
  <c r="Z212" i="1"/>
  <c r="Z219" i="1"/>
  <c r="Z194" i="1"/>
  <c r="Z202" i="1"/>
  <c r="Z209" i="1"/>
  <c r="Z217" i="1"/>
  <c r="Z184" i="1"/>
  <c r="Z211" i="1"/>
  <c r="Z198" i="1"/>
  <c r="Z207" i="1"/>
  <c r="Z214" i="1"/>
  <c r="Z201" i="1"/>
  <c r="Z197" i="1"/>
  <c r="Z193" i="1"/>
  <c r="Z191" i="1"/>
  <c r="Z186" i="1"/>
  <c r="Z183" i="1"/>
  <c r="Z221" i="1"/>
  <c r="Z216" i="1"/>
  <c r="Z223" i="1"/>
  <c r="Z210" i="1"/>
  <c r="Z206" i="1"/>
  <c r="Z213" i="1"/>
  <c r="Z200" i="1"/>
  <c r="Z196" i="1"/>
  <c r="Z203" i="1"/>
  <c r="Z190" i="1"/>
  <c r="N82" i="1"/>
  <c r="Z167" i="1"/>
  <c r="Z163" i="1"/>
  <c r="Z225" i="1"/>
  <c r="Z240" i="1"/>
  <c r="Z244" i="1"/>
  <c r="Z228" i="1"/>
  <c r="Z234" i="1"/>
  <c r="Z243" i="1"/>
  <c r="Z239" i="1"/>
  <c r="Z166" i="1"/>
  <c r="Z242" i="1"/>
  <c r="Z227" i="1"/>
  <c r="Z233" i="1"/>
  <c r="Z238" i="1"/>
  <c r="Z165" i="1"/>
  <c r="Z232" i="1"/>
  <c r="Z226" i="1"/>
  <c r="Z241" i="1"/>
  <c r="Z164" i="1"/>
  <c r="Z237" i="1"/>
  <c r="Z231" i="1"/>
  <c r="Z224" i="1"/>
  <c r="Z162" i="1"/>
  <c r="Z236" i="1"/>
  <c r="Z230" i="1"/>
  <c r="Z229" i="1"/>
  <c r="Z235" i="1"/>
  <c r="Z245" i="1"/>
  <c r="Z18" i="1"/>
  <c r="Z22" i="1"/>
  <c r="Z26" i="1"/>
  <c r="Z30" i="1"/>
  <c r="Z42" i="1"/>
  <c r="Z54" i="1"/>
  <c r="Z66" i="1"/>
  <c r="Z78" i="1"/>
  <c r="Z90" i="1"/>
  <c r="Z102" i="1"/>
  <c r="Z114" i="1"/>
  <c r="Z138" i="1"/>
  <c r="Z150" i="1"/>
  <c r="Z31" i="1"/>
  <c r="Z43" i="1"/>
  <c r="Z55" i="1"/>
  <c r="Z67" i="1"/>
  <c r="Z79" i="1"/>
  <c r="Z91" i="1"/>
  <c r="Z103" i="1"/>
  <c r="Z115" i="1"/>
  <c r="Z127" i="1"/>
  <c r="Z139" i="1"/>
  <c r="Z151" i="1"/>
  <c r="Z32" i="1"/>
  <c r="Z44" i="1"/>
  <c r="Z56" i="1"/>
  <c r="Z68" i="1"/>
  <c r="Z80" i="1"/>
  <c r="Z92" i="1"/>
  <c r="Z104" i="1"/>
  <c r="Z116" i="1"/>
  <c r="Z128" i="1"/>
  <c r="Z140" i="1"/>
  <c r="Z152" i="1"/>
  <c r="Z33" i="1"/>
  <c r="Z45" i="1"/>
  <c r="Z57" i="1"/>
  <c r="Z69" i="1"/>
  <c r="Z81" i="1"/>
  <c r="Z93" i="1"/>
  <c r="Z105" i="1"/>
  <c r="Z117" i="1"/>
  <c r="Z129" i="1"/>
  <c r="Z141" i="1"/>
  <c r="Z153" i="1"/>
  <c r="Z106" i="1"/>
  <c r="Z154" i="1"/>
  <c r="Z34" i="1"/>
  <c r="Z46" i="1"/>
  <c r="Z58" i="1"/>
  <c r="Z70" i="1"/>
  <c r="Z82" i="1"/>
  <c r="Z94" i="1"/>
  <c r="Z118" i="1"/>
  <c r="Z130" i="1"/>
  <c r="Z142" i="1"/>
  <c r="Z35" i="1"/>
  <c r="Z47" i="1"/>
  <c r="Z59" i="1"/>
  <c r="Z71" i="1"/>
  <c r="Z83" i="1"/>
  <c r="Z95" i="1"/>
  <c r="Z107" i="1"/>
  <c r="Z119" i="1"/>
  <c r="Z131" i="1"/>
  <c r="Z143" i="1"/>
  <c r="Z155" i="1"/>
  <c r="Z146" i="1"/>
  <c r="Z36" i="1"/>
  <c r="Z48" i="1"/>
  <c r="Z60" i="1"/>
  <c r="Z72" i="1"/>
  <c r="Z84" i="1"/>
  <c r="Z96" i="1"/>
  <c r="Z108" i="1"/>
  <c r="Z120" i="1"/>
  <c r="Z132" i="1"/>
  <c r="Z144" i="1"/>
  <c r="Z156" i="1"/>
  <c r="Z37" i="1"/>
  <c r="Z49" i="1"/>
  <c r="Z61" i="1"/>
  <c r="Z73" i="1"/>
  <c r="Z85" i="1"/>
  <c r="Z97" i="1"/>
  <c r="Z109" i="1"/>
  <c r="Z121" i="1"/>
  <c r="Z133" i="1"/>
  <c r="Z145" i="1"/>
  <c r="Z157" i="1"/>
  <c r="Z98" i="1"/>
  <c r="Z158" i="1"/>
  <c r="Z38" i="1"/>
  <c r="Z50" i="1"/>
  <c r="Z62" i="1"/>
  <c r="Z74" i="1"/>
  <c r="Z86" i="1"/>
  <c r="Z110" i="1"/>
  <c r="Z122" i="1"/>
  <c r="Z134" i="1"/>
  <c r="Z27" i="1"/>
  <c r="Z39" i="1"/>
  <c r="Z51" i="1"/>
  <c r="Z63" i="1"/>
  <c r="Z75" i="1"/>
  <c r="Z87" i="1"/>
  <c r="Z99" i="1"/>
  <c r="Z111" i="1"/>
  <c r="Z123" i="1"/>
  <c r="Z135" i="1"/>
  <c r="Z147" i="1"/>
  <c r="Z159" i="1"/>
  <c r="Z101" i="1"/>
  <c r="Z149" i="1"/>
  <c r="Z126" i="1"/>
  <c r="Z28" i="1"/>
  <c r="Z40" i="1"/>
  <c r="Z52" i="1"/>
  <c r="Z64" i="1"/>
  <c r="Z76" i="1"/>
  <c r="Z88" i="1"/>
  <c r="Z100" i="1"/>
  <c r="Z112" i="1"/>
  <c r="Z124" i="1"/>
  <c r="Z136" i="1"/>
  <c r="Z148" i="1"/>
  <c r="Z160" i="1"/>
  <c r="Z29" i="1"/>
  <c r="Z41" i="1"/>
  <c r="Z53" i="1"/>
  <c r="Z65" i="1"/>
  <c r="Z77" i="1"/>
  <c r="Z89" i="1"/>
  <c r="Z113" i="1"/>
  <c r="Z125" i="1"/>
  <c r="Z137" i="1"/>
  <c r="Z161" i="1"/>
  <c r="Z24" i="1"/>
  <c r="Z21" i="1"/>
  <c r="Z19" i="1"/>
  <c r="Z20" i="1"/>
  <c r="Z25" i="1"/>
  <c r="Z23" i="1"/>
  <c r="V42" i="1"/>
  <c r="AB197" i="1" l="1"/>
  <c r="AB209" i="1"/>
  <c r="AB179" i="1"/>
  <c r="AB221" i="1"/>
  <c r="AB191" i="1"/>
  <c r="AB203" i="1"/>
  <c r="AB173" i="1"/>
  <c r="AB215" i="1"/>
  <c r="AB185" i="1"/>
  <c r="AB178" i="1"/>
  <c r="AB212" i="1"/>
  <c r="AB199" i="1"/>
  <c r="AB174" i="1"/>
  <c r="AB168" i="1"/>
  <c r="AB172" i="1"/>
  <c r="AB206" i="1"/>
  <c r="AB193" i="1"/>
  <c r="AB196" i="1"/>
  <c r="AB219" i="1"/>
  <c r="AB200" i="1"/>
  <c r="AB187" i="1"/>
  <c r="AB217" i="1"/>
  <c r="AB213" i="1"/>
  <c r="AB194" i="1"/>
  <c r="AB181" i="1"/>
  <c r="AB177" i="1"/>
  <c r="AB190" i="1"/>
  <c r="AB186" i="1"/>
  <c r="AB218" i="1"/>
  <c r="AB207" i="1"/>
  <c r="AB188" i="1"/>
  <c r="AB175" i="1"/>
  <c r="AB171" i="1"/>
  <c r="AB198" i="1"/>
  <c r="AB222" i="1"/>
  <c r="AB220" i="1"/>
  <c r="AB201" i="1"/>
  <c r="AB182" i="1"/>
  <c r="AB169" i="1"/>
  <c r="AB192" i="1"/>
  <c r="AB211" i="1"/>
  <c r="AB214" i="1"/>
  <c r="AB195" i="1"/>
  <c r="AB176" i="1"/>
  <c r="AB216" i="1"/>
  <c r="AB205" i="1"/>
  <c r="AB208" i="1"/>
  <c r="AB189" i="1"/>
  <c r="AB170" i="1"/>
  <c r="AB210" i="1"/>
  <c r="AB202" i="1"/>
  <c r="AB183" i="1"/>
  <c r="AB223" i="1"/>
  <c r="AB204" i="1"/>
  <c r="AB184" i="1"/>
  <c r="AB180" i="1"/>
  <c r="N96" i="1"/>
  <c r="AB17" i="1"/>
  <c r="AE225" i="1" s="1" a="1"/>
  <c r="AE225" i="1" s="1"/>
  <c r="AB18" i="1"/>
  <c r="AE226" i="1" s="1" a="1"/>
  <c r="AE226" i="1" s="1"/>
  <c r="AB30" i="1"/>
  <c r="AE238" i="1" s="1" a="1"/>
  <c r="AE238" i="1" s="1"/>
  <c r="AB42" i="1"/>
  <c r="AB54" i="1"/>
  <c r="AB66" i="1"/>
  <c r="AB78" i="1"/>
  <c r="AB90" i="1"/>
  <c r="AB102" i="1"/>
  <c r="AB114" i="1"/>
  <c r="AB126" i="1"/>
  <c r="AB138" i="1"/>
  <c r="AB150" i="1"/>
  <c r="AB162" i="1"/>
  <c r="AB230" i="1"/>
  <c r="AB242" i="1"/>
  <c r="AB113" i="1"/>
  <c r="AB19" i="1"/>
  <c r="AE227" i="1" s="1" a="1"/>
  <c r="AE227" i="1" s="1"/>
  <c r="AB31" i="1"/>
  <c r="AE239" i="1" s="1" a="1"/>
  <c r="AE239" i="1" s="1"/>
  <c r="AB43" i="1"/>
  <c r="AB55" i="1"/>
  <c r="AB67" i="1"/>
  <c r="AB79" i="1"/>
  <c r="AB91" i="1"/>
  <c r="AB103" i="1"/>
  <c r="AB115" i="1"/>
  <c r="AB127" i="1"/>
  <c r="AB139" i="1"/>
  <c r="AB151" i="1"/>
  <c r="AB163" i="1"/>
  <c r="AB231" i="1"/>
  <c r="AB243" i="1"/>
  <c r="AB125" i="1"/>
  <c r="AB20" i="1"/>
  <c r="AE228" i="1" s="1" a="1"/>
  <c r="AE228" i="1" s="1"/>
  <c r="AB32" i="1"/>
  <c r="AE240" i="1" s="1" a="1"/>
  <c r="AE240" i="1" s="1"/>
  <c r="AB44" i="1"/>
  <c r="AB56" i="1"/>
  <c r="AB68" i="1"/>
  <c r="AB80" i="1"/>
  <c r="AB92" i="1"/>
  <c r="AB104" i="1"/>
  <c r="AB116" i="1"/>
  <c r="AB128" i="1"/>
  <c r="AB140" i="1"/>
  <c r="AB152" i="1"/>
  <c r="AB164" i="1"/>
  <c r="AB232" i="1"/>
  <c r="AB244" i="1"/>
  <c r="AB101" i="1"/>
  <c r="AB21" i="1"/>
  <c r="AE229" i="1" s="1" a="1"/>
  <c r="AE229" i="1" s="1"/>
  <c r="AB33" i="1"/>
  <c r="AE241" i="1" s="1" a="1"/>
  <c r="AE241" i="1" s="1"/>
  <c r="AB45" i="1"/>
  <c r="AB57" i="1"/>
  <c r="AB69" i="1"/>
  <c r="AB81" i="1"/>
  <c r="AB93" i="1"/>
  <c r="AB105" i="1"/>
  <c r="AB117" i="1"/>
  <c r="AB129" i="1"/>
  <c r="AB141" i="1"/>
  <c r="AB153" i="1"/>
  <c r="AB165" i="1"/>
  <c r="AB233" i="1"/>
  <c r="AB245" i="1"/>
  <c r="AB149" i="1"/>
  <c r="AB22" i="1"/>
  <c r="AE230" i="1" s="1" a="1"/>
  <c r="AE230" i="1" s="1"/>
  <c r="AB34" i="1"/>
  <c r="AE242" i="1" s="1" a="1"/>
  <c r="AE242" i="1" s="1"/>
  <c r="AB46" i="1"/>
  <c r="AB58" i="1"/>
  <c r="AB70" i="1"/>
  <c r="AB82" i="1"/>
  <c r="AB94" i="1"/>
  <c r="AB106" i="1"/>
  <c r="AB118" i="1"/>
  <c r="AB130" i="1"/>
  <c r="AB142" i="1"/>
  <c r="AB154" i="1"/>
  <c r="AB166" i="1"/>
  <c r="AB234" i="1"/>
  <c r="AB65" i="1"/>
  <c r="AB23" i="1"/>
  <c r="AE231" i="1" s="1" a="1"/>
  <c r="AE231" i="1" s="1"/>
  <c r="AB35" i="1"/>
  <c r="AE243" i="1" s="1" a="1"/>
  <c r="AE243" i="1" s="1"/>
  <c r="AB47" i="1"/>
  <c r="AB59" i="1"/>
  <c r="AB71" i="1"/>
  <c r="AB83" i="1"/>
  <c r="AB95" i="1"/>
  <c r="AB107" i="1"/>
  <c r="AB119" i="1"/>
  <c r="AB131" i="1"/>
  <c r="AB143" i="1"/>
  <c r="AB155" i="1"/>
  <c r="AB167" i="1"/>
  <c r="AB235" i="1"/>
  <c r="AB89" i="1"/>
  <c r="AB24" i="1"/>
  <c r="AE232" i="1" s="1" a="1"/>
  <c r="AE232" i="1" s="1"/>
  <c r="AB36" i="1"/>
  <c r="AE244" i="1" s="1" a="1"/>
  <c r="AE244" i="1" s="1"/>
  <c r="AB48" i="1"/>
  <c r="AB60" i="1"/>
  <c r="AB72" i="1"/>
  <c r="AB84" i="1"/>
  <c r="AB96" i="1"/>
  <c r="AB108" i="1"/>
  <c r="AB120" i="1"/>
  <c r="AB132" i="1"/>
  <c r="AB144" i="1"/>
  <c r="AB156" i="1"/>
  <c r="AB224" i="1"/>
  <c r="AB236" i="1"/>
  <c r="AB77" i="1"/>
  <c r="AB25" i="1"/>
  <c r="AE233" i="1" s="1" a="1"/>
  <c r="AE233" i="1" s="1"/>
  <c r="AB37" i="1"/>
  <c r="AB49" i="1"/>
  <c r="AB61" i="1"/>
  <c r="AB73" i="1"/>
  <c r="AB85" i="1"/>
  <c r="AB97" i="1"/>
  <c r="AB109" i="1"/>
  <c r="AB121" i="1"/>
  <c r="AB133" i="1"/>
  <c r="AB145" i="1"/>
  <c r="AB157" i="1"/>
  <c r="AB225" i="1"/>
  <c r="AB237" i="1"/>
  <c r="AB226" i="1"/>
  <c r="AB53" i="1"/>
  <c r="AB241" i="1"/>
  <c r="AB26" i="1"/>
  <c r="AE234" i="1" s="1" a="1"/>
  <c r="AE234" i="1" s="1"/>
  <c r="AB38" i="1"/>
  <c r="AB50" i="1"/>
  <c r="AB62" i="1"/>
  <c r="AB74" i="1"/>
  <c r="AB86" i="1"/>
  <c r="AB98" i="1"/>
  <c r="AB110" i="1"/>
  <c r="AB122" i="1"/>
  <c r="AB134" i="1"/>
  <c r="AB146" i="1"/>
  <c r="AB158" i="1"/>
  <c r="AB238" i="1"/>
  <c r="AB137" i="1"/>
  <c r="AB27" i="1"/>
  <c r="AE235" i="1" s="1" a="1"/>
  <c r="AE235" i="1" s="1"/>
  <c r="AB39" i="1"/>
  <c r="AB51" i="1"/>
  <c r="AB63" i="1"/>
  <c r="AB75" i="1"/>
  <c r="AB87" i="1"/>
  <c r="AB99" i="1"/>
  <c r="AB111" i="1"/>
  <c r="AB123" i="1"/>
  <c r="AB135" i="1"/>
  <c r="AB147" i="1"/>
  <c r="AB159" i="1"/>
  <c r="AB227" i="1"/>
  <c r="AB239" i="1"/>
  <c r="AB41" i="1"/>
  <c r="AB161" i="1"/>
  <c r="AB28" i="1"/>
  <c r="AE236" i="1" s="1" a="1"/>
  <c r="AE236" i="1" s="1"/>
  <c r="AB40" i="1"/>
  <c r="AB52" i="1"/>
  <c r="AB64" i="1"/>
  <c r="AB76" i="1"/>
  <c r="AB88" i="1"/>
  <c r="AB100" i="1"/>
  <c r="AB112" i="1"/>
  <c r="AB124" i="1"/>
  <c r="AB136" i="1"/>
  <c r="AB148" i="1"/>
  <c r="AB160" i="1"/>
  <c r="AB228" i="1"/>
  <c r="AB240" i="1"/>
  <c r="AB29" i="1"/>
  <c r="AE237" i="1" s="1" a="1"/>
  <c r="AE237" i="1" s="1"/>
  <c r="AB229" i="1"/>
  <c r="S96" i="1" l="1"/>
  <c r="N122" i="1"/>
  <c r="H240" i="1"/>
  <c r="H235" i="1"/>
  <c r="H243" i="1"/>
  <c r="H228" i="1"/>
  <c r="H231" i="1"/>
  <c r="H242" i="1"/>
  <c r="H239" i="1"/>
  <c r="H234" i="1"/>
  <c r="H230" i="1"/>
  <c r="H227" i="1"/>
  <c r="H232" i="1"/>
  <c r="H237" i="1"/>
  <c r="H233" i="1"/>
  <c r="H241" i="1"/>
  <c r="H238" i="1"/>
  <c r="H236" i="1"/>
  <c r="H229" i="1"/>
  <c r="H226" i="1"/>
  <c r="H244" i="1"/>
  <c r="H225" i="1"/>
  <c r="N225" i="1" s="1"/>
  <c r="I233" i="1" l="1"/>
  <c r="J233" i="1"/>
  <c r="L233" i="1"/>
  <c r="M233" i="1"/>
  <c r="N233" i="1"/>
  <c r="N237" i="1"/>
  <c r="I237" i="1"/>
  <c r="J237" i="1"/>
  <c r="L237" i="1"/>
  <c r="M237" i="1"/>
  <c r="M227" i="1"/>
  <c r="N227" i="1"/>
  <c r="L227" i="1"/>
  <c r="I227" i="1"/>
  <c r="J227" i="1"/>
  <c r="I240" i="1"/>
  <c r="J240" i="1"/>
  <c r="L240" i="1"/>
  <c r="M240" i="1"/>
  <c r="N240" i="1"/>
  <c r="N232" i="1"/>
  <c r="M232" i="1"/>
  <c r="I232" i="1"/>
  <c r="J232" i="1"/>
  <c r="L232" i="1"/>
  <c r="I230" i="1"/>
  <c r="J230" i="1"/>
  <c r="L230" i="1"/>
  <c r="M230" i="1"/>
  <c r="N230" i="1"/>
  <c r="L234" i="1"/>
  <c r="M234" i="1"/>
  <c r="N234" i="1"/>
  <c r="I234" i="1"/>
  <c r="J234" i="1"/>
  <c r="I226" i="1"/>
  <c r="J226" i="1"/>
  <c r="L226" i="1"/>
  <c r="M226" i="1"/>
  <c r="N226" i="1"/>
  <c r="J236" i="1"/>
  <c r="I236" i="1"/>
  <c r="L236" i="1"/>
  <c r="M236" i="1"/>
  <c r="N236" i="1"/>
  <c r="I228" i="1"/>
  <c r="J228" i="1"/>
  <c r="L228" i="1"/>
  <c r="M228" i="1"/>
  <c r="N228" i="1"/>
  <c r="M239" i="1"/>
  <c r="N239" i="1"/>
  <c r="L239" i="1"/>
  <c r="I239" i="1"/>
  <c r="J239" i="1"/>
  <c r="L229" i="1"/>
  <c r="M229" i="1"/>
  <c r="N229" i="1"/>
  <c r="J229" i="1"/>
  <c r="I229" i="1"/>
  <c r="I238" i="1"/>
  <c r="J238" i="1"/>
  <c r="L238" i="1"/>
  <c r="M238" i="1"/>
  <c r="N238" i="1"/>
  <c r="I243" i="1"/>
  <c r="J243" i="1"/>
  <c r="L243" i="1"/>
  <c r="M243" i="1"/>
  <c r="N243" i="1"/>
  <c r="N244" i="1"/>
  <c r="M244" i="1"/>
  <c r="I244" i="1"/>
  <c r="J244" i="1"/>
  <c r="L244" i="1"/>
  <c r="I242" i="1"/>
  <c r="J242" i="1"/>
  <c r="L242" i="1"/>
  <c r="M242" i="1"/>
  <c r="N242" i="1"/>
  <c r="I231" i="1"/>
  <c r="J231" i="1"/>
  <c r="L231" i="1"/>
  <c r="M231" i="1"/>
  <c r="N231" i="1"/>
  <c r="L241" i="1"/>
  <c r="J241" i="1"/>
  <c r="M241" i="1"/>
  <c r="N241" i="1"/>
  <c r="I241" i="1"/>
  <c r="I235" i="1"/>
  <c r="J235" i="1"/>
  <c r="L235" i="1"/>
  <c r="M235" i="1"/>
  <c r="N235" i="1"/>
  <c r="L225" i="1"/>
  <c r="M225" i="1"/>
  <c r="I225" i="1"/>
  <c r="J225" i="1"/>
  <c r="N136" i="1"/>
  <c r="K241" i="1" l="1"/>
  <c r="K239" i="1"/>
  <c r="K230" i="1"/>
  <c r="K227" i="1"/>
  <c r="K232" i="1"/>
  <c r="K226" i="1"/>
  <c r="K229" i="1"/>
  <c r="K228" i="1"/>
  <c r="K234" i="1"/>
  <c r="K231" i="1"/>
  <c r="K244" i="1"/>
  <c r="K233" i="1"/>
  <c r="K237" i="1"/>
  <c r="K243" i="1"/>
  <c r="K235" i="1"/>
  <c r="K242" i="1"/>
  <c r="K236" i="1"/>
  <c r="K240" i="1"/>
  <c r="K238" i="1"/>
  <c r="K225" i="1"/>
  <c r="N162" i="1"/>
  <c r="N177" i="1" s="1"/>
  <c r="N203" i="1" s="1"/>
  <c r="L245" i="1"/>
  <c r="I245" i="1"/>
  <c r="M245" i="1"/>
  <c r="N245" i="1"/>
  <c r="J245" i="1"/>
  <c r="N205" i="1" l="1"/>
  <c r="N246" i="1"/>
  <c r="K245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<sst xmlns="http://schemas.openxmlformats.org/spreadsheetml/2006/main" count="153" uniqueCount="46">
  <si>
    <t>ADI SOYADI</t>
  </si>
  <si>
    <t>ADRESİ</t>
  </si>
  <si>
    <t>MALIN CİNSİ</t>
  </si>
  <si>
    <t>MİKTAR (KG)</t>
  </si>
  <si>
    <t>TUTAR (TL)</t>
  </si>
  <si>
    <t>STOPAJ</t>
  </si>
  <si>
    <t>BAĞKUR</t>
  </si>
  <si>
    <t>SIRA NO</t>
  </si>
  <si>
    <t>NO</t>
  </si>
  <si>
    <t>NET TUTAR (TL)</t>
  </si>
  <si>
    <t>TESCİL ÜCRETİ</t>
  </si>
  <si>
    <t>GECİKME ZAMMI</t>
  </si>
  <si>
    <t>TOPLAM</t>
  </si>
  <si>
    <t>ADET</t>
  </si>
  <si>
    <t>MALIN CİNSİ 1</t>
  </si>
  <si>
    <t>ÜRÜN LİSTESİ</t>
  </si>
  <si>
    <t>ÜRÜN ADI</t>
  </si>
  <si>
    <t>MİKTAR</t>
  </si>
  <si>
    <t>FİYAT</t>
  </si>
  <si>
    <t>TUTAR</t>
  </si>
  <si>
    <t>FİYATI (TL)</t>
  </si>
  <si>
    <t>MÜS TARİH</t>
  </si>
  <si>
    <t>T.C. NO</t>
  </si>
  <si>
    <t>FİRMA ÜNVANI</t>
  </si>
  <si>
    <t>VERGİ DAİRESİ</t>
  </si>
  <si>
    <t>VERGİ NOSU</t>
  </si>
  <si>
    <t>İŞBU LİSTEDEKİ BİLGİLERİN DOĞRU OLDUĞUNU BEYAN VE TAAHHÜT EDERİM.</t>
  </si>
  <si>
    <t>AYRINTILI MÜSTAHSİL LİSTESİ ( HAYVANSAL ÜRÜNLER )</t>
  </si>
  <si>
    <t>NAKLİ YEKUN</t>
  </si>
  <si>
    <t>STOPAJ ORANI</t>
  </si>
  <si>
    <t>F-TES-014/24.06.2024</t>
  </si>
  <si>
    <t>VERGİ /TC NO</t>
  </si>
  <si>
    <t>İCMALİ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</si>
  <si>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</si>
  <si>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</si>
  <si>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</si>
  <si>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</si>
  <si>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</si>
  <si>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</si>
  <si>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</si>
  <si>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</si>
  <si>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</si>
  <si>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</si>
  <si>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</si>
  <si>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</si>
  <si>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KONTROL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</si>
</sst>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T_L_-;\-* #,##0.00\ _T_L_-;_-* &quot;-&quot;??\ _T_L_-;_-@_-"/>
    <numFmt numFmtId="165" formatCode="_-* #,##0\ _T_L_-;\-* #,##0\ _T_L_-;_-* &quot;-&quot;??\ _T_L_-;_-@_-"/>
    <numFmt numFmtId="166" formatCode="###\ ###\ #####"/>
    <numFmt numFmtId="167" formatCode="dd/mm/yyyy;@"/>
  </numFmts>
  <fonts count="29" x14ac:knownFonts="1">
    <font>
      <sz val="10"/>
      <name val="Arial"/>
      <family val="2"/>
      <charset val="162"/>
    </font>
    <font>
      <sz val="10"/>
      <name val="Arial"/>
      <family val="2"/>
      <charset val="162"/>
    </font>
    <font>
      <sz val="14"/>
      <name val="Arial"/>
      <family val="2"/>
      <charset val="162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b/>
      <sz val="16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2"/>
      <name val="Arial"/>
      <family val="2"/>
      <charset val="162"/>
    </font>
    <font>
      <sz val="11"/>
      <name val="Calibri"/>
      <family val="2"/>
      <charset val="162"/>
    </font>
    <font>
      <b/>
      <sz val="13"/>
      <color theme="3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2"/>
      <color rgb="FF3F3F3F"/>
      <name val="Calibri"/>
      <family val="2"/>
      <charset val="162"/>
      <scheme val="minor"/>
    </font>
    <font>
      <sz val="14"/>
      <color rgb="FFFF0000"/>
      <name val="Arial"/>
      <family val="2"/>
      <charset val="162"/>
    </font>
    <font>
      <b/>
      <sz val="8"/>
      <color rgb="FFFF0000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8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color rgb="FFFF0000"/>
      <name val="Calibri"/>
      <family val="2"/>
      <charset val="162"/>
      <scheme val="minor"/>
    </font>
    <font>
      <b/>
      <sz val="12"/>
      <color rgb="FFFF0000"/>
      <name val="Arial"/>
      <family val="2"/>
      <charset val="162"/>
    </font>
    <font>
      <sz val="10"/>
      <color rgb="FFFF0000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  <font>
      <sz val="16"/>
      <name val="Arial"/>
      <family val="2"/>
      <charset val="162"/>
    </font>
    <font>
      <b/>
      <sz val="18"/>
      <name val="Arial"/>
      <family val="2"/>
      <charset val="162"/>
    </font>
    <font>
      <sz val="18"/>
      <name val="Arial"/>
      <family val="2"/>
      <charset val="162"/>
    </font>
    <font>
      <b/>
      <sz val="12"/>
      <color theme="1"/>
      <name val="Times New Roman"/>
      <family val="1"/>
      <charset val="162"/>
    </font>
    <font>
      <sz val="11"/>
      <name val="Bahnschrift Light"/>
      <family val="2"/>
      <charset val="162"/>
    </font>
    <font>
      <b/>
      <sz val="9"/>
      <name val="Times New Roman"/>
      <family val="1"/>
      <charset val="162"/>
    </font>
    <font>
      <b/>
      <sz val="10"/>
      <color rgb="FFFF0000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lightGray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9" fillId="0" borderId="13" applyNumberFormat="0" applyFill="0" applyAlignment="0" applyProtection="0"/>
    <xf numFmtId="0" fontId="10" fillId="2" borderId="14" applyNumberFormat="0" applyAlignment="0" applyProtection="0"/>
    <xf numFmtId="164" fontId="1" fillId="0" borderId="0" applyFill="0" applyBorder="0" applyAlignment="0" applyProtection="0"/>
  </cellStyleXfs>
  <cellXfs count="101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65" fontId="0" fillId="0" borderId="1" xfId="3" applyNumberFormat="1" applyFont="1" applyBorder="1" applyProtection="1">
      <protection locked="0"/>
    </xf>
    <xf numFmtId="164" fontId="0" fillId="0" borderId="1" xfId="3" applyFont="1" applyBorder="1" applyProtection="1">
      <protection locked="0"/>
    </xf>
    <xf numFmtId="0" fontId="13" fillId="0" borderId="0" xfId="0" applyFont="1" applyProtection="1">
      <protection locked="0"/>
    </xf>
    <xf numFmtId="166" fontId="15" fillId="0" borderId="1" xfId="0" applyNumberFormat="1" applyFont="1" applyBorder="1" applyAlignment="1" applyProtection="1">
      <alignment horizontal="center" vertical="center"/>
      <protection locked="0"/>
    </xf>
    <xf numFmtId="167" fontId="0" fillId="0" borderId="1" xfId="0" applyNumberFormat="1" applyBorder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164" fontId="11" fillId="2" borderId="14" xfId="2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14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164" fontId="1" fillId="0" borderId="1" xfId="3" applyBorder="1" applyProtection="1">
      <protection locked="0"/>
    </xf>
    <xf numFmtId="2" fontId="0" fillId="0" borderId="0" xfId="0" applyNumberFormat="1" applyProtection="1">
      <protection locked="0"/>
    </xf>
    <xf numFmtId="164" fontId="10" fillId="2" borderId="14" xfId="2" applyNumberFormat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9" fillId="0" borderId="0" xfId="1" applyBorder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24" fillId="0" borderId="0" xfId="0" applyFont="1" applyProtection="1">
      <protection locked="0"/>
    </xf>
    <xf numFmtId="2" fontId="24" fillId="0" borderId="0" xfId="0" applyNumberFormat="1" applyFont="1" applyProtection="1">
      <protection locked="0"/>
    </xf>
    <xf numFmtId="0" fontId="24" fillId="4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24" fillId="3" borderId="0" xfId="0" applyFont="1" applyFill="1" applyProtection="1">
      <protection locked="0"/>
    </xf>
    <xf numFmtId="164" fontId="1" fillId="0" borderId="0" xfId="3" applyBorder="1" applyProtection="1">
      <protection locked="0"/>
    </xf>
    <xf numFmtId="164" fontId="1" fillId="2" borderId="0" xfId="3" applyFill="1" applyBorder="1" applyProtection="1">
      <protection locked="0"/>
    </xf>
    <xf numFmtId="165" fontId="18" fillId="2" borderId="14" xfId="2" applyNumberFormat="1" applyFont="1" applyAlignment="1" applyProtection="1">
      <alignment horizontal="center" vertical="center" wrapText="1"/>
      <protection hidden="1"/>
    </xf>
    <xf numFmtId="164" fontId="18" fillId="2" borderId="14" xfId="2" applyNumberFormat="1" applyFont="1" applyAlignment="1" applyProtection="1">
      <alignment horizontal="center" vertical="center" wrapText="1"/>
      <protection hidden="1"/>
    </xf>
    <xf numFmtId="0" fontId="20" fillId="0" borderId="1" xfId="0" applyFont="1" applyBorder="1" applyProtection="1">
      <protection hidden="1"/>
    </xf>
    <xf numFmtId="0" fontId="20" fillId="0" borderId="1" xfId="0" applyFont="1" applyBorder="1" applyAlignment="1" applyProtection="1">
      <alignment horizontal="center"/>
      <protection hidden="1"/>
    </xf>
    <xf numFmtId="164" fontId="20" fillId="0" borderId="1" xfId="3" applyFont="1" applyBorder="1" applyProtection="1">
      <protection hidden="1"/>
    </xf>
    <xf numFmtId="0" fontId="21" fillId="2" borderId="14" xfId="2" applyFont="1" applyProtection="1">
      <protection hidden="1"/>
    </xf>
    <xf numFmtId="165" fontId="20" fillId="2" borderId="14" xfId="3" applyNumberFormat="1" applyFont="1" applyFill="1" applyBorder="1" applyProtection="1">
      <protection hidden="1"/>
    </xf>
    <xf numFmtId="164" fontId="20" fillId="2" borderId="14" xfId="3" applyFont="1" applyFill="1" applyBorder="1" applyProtection="1">
      <protection hidden="1"/>
    </xf>
    <xf numFmtId="164" fontId="0" fillId="0" borderId="1" xfId="3" applyFont="1" applyBorder="1" applyProtection="1">
      <protection locked="0" hidden="1"/>
    </xf>
    <xf numFmtId="164" fontId="4" fillId="0" borderId="1" xfId="3" applyFont="1" applyFill="1" applyBorder="1" applyProtection="1">
      <protection locked="0" hidden="1"/>
    </xf>
    <xf numFmtId="165" fontId="6" fillId="0" borderId="1" xfId="0" applyNumberFormat="1" applyFont="1" applyBorder="1" applyAlignment="1" applyProtection="1">
      <alignment horizontal="center" vertical="center"/>
      <protection locked="0" hidden="1"/>
    </xf>
    <xf numFmtId="0" fontId="6" fillId="0" borderId="1" xfId="0" applyFont="1" applyBorder="1" applyAlignment="1" applyProtection="1">
      <alignment horizontal="center" vertical="center"/>
      <protection locked="0" hidden="1"/>
    </xf>
    <xf numFmtId="164" fontId="6" fillId="0" borderId="1" xfId="0" applyNumberFormat="1" applyFont="1" applyBorder="1" applyAlignment="1" applyProtection="1">
      <alignment horizontal="center" vertical="center"/>
      <protection locked="0" hidden="1"/>
    </xf>
    <xf numFmtId="164" fontId="15" fillId="0" borderId="1" xfId="0" applyNumberFormat="1" applyFont="1" applyBorder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horizontal="center"/>
      <protection locked="0"/>
    </xf>
    <xf numFmtId="167" fontId="26" fillId="3" borderId="1" xfId="0" applyNumberFormat="1" applyFont="1" applyFill="1" applyBorder="1" applyAlignment="1" applyProtection="1">
      <alignment horizontal="center"/>
      <protection hidden="1"/>
    </xf>
    <xf numFmtId="49" fontId="3" fillId="0" borderId="22" xfId="0" applyNumberFormat="1" applyFont="1" applyBorder="1" applyAlignment="1" applyProtection="1">
      <alignment horizontal="center" vertical="center" wrapText="1"/>
      <protection locked="0"/>
    </xf>
    <xf numFmtId="164" fontId="27" fillId="0" borderId="1" xfId="3" applyFont="1" applyBorder="1" applyAlignment="1" applyProtection="1">
      <alignment horizontal="center" vertical="center"/>
      <protection locked="0"/>
    </xf>
    <xf numFmtId="164" fontId="28" fillId="2" borderId="14" xfId="3" applyFont="1" applyFill="1" applyBorder="1" applyProtection="1">
      <protection hidden="1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3" fillId="5" borderId="1" xfId="0" applyFont="1" applyFill="1" applyBorder="1" applyAlignment="1" applyProtection="1">
      <alignment horizontal="left"/>
      <protection locked="0"/>
    </xf>
    <xf numFmtId="0" fontId="23" fillId="5" borderId="18" xfId="0" applyFont="1" applyFill="1" applyBorder="1" applyAlignment="1" applyProtection="1">
      <alignment horizontal="left"/>
      <protection locked="0"/>
    </xf>
    <xf numFmtId="0" fontId="22" fillId="4" borderId="15" xfId="0" applyFont="1" applyFill="1" applyBorder="1" applyAlignment="1" applyProtection="1">
      <alignment horizontal="left"/>
      <protection locked="0"/>
    </xf>
    <xf numFmtId="0" fontId="22" fillId="4" borderId="16" xfId="0" applyFont="1" applyFill="1" applyBorder="1" applyAlignment="1" applyProtection="1">
      <alignment horizontal="left"/>
      <protection locked="0"/>
    </xf>
    <xf numFmtId="0" fontId="22" fillId="4" borderId="17" xfId="0" applyFont="1" applyFill="1" applyBorder="1" applyAlignment="1" applyProtection="1">
      <alignment horizontal="left"/>
      <protection locked="0"/>
    </xf>
    <xf numFmtId="49" fontId="22" fillId="4" borderId="15" xfId="0" applyNumberFormat="1" applyFont="1" applyFill="1" applyBorder="1" applyAlignment="1" applyProtection="1">
      <alignment horizontal="left"/>
      <protection locked="0"/>
    </xf>
    <xf numFmtId="49" fontId="22" fillId="4" borderId="16" xfId="0" applyNumberFormat="1" applyFont="1" applyFill="1" applyBorder="1" applyAlignment="1" applyProtection="1">
      <alignment horizontal="left"/>
      <protection locked="0"/>
    </xf>
    <xf numFmtId="49" fontId="22" fillId="4" borderId="17" xfId="0" applyNumberFormat="1" applyFont="1" applyFill="1" applyBorder="1" applyAlignment="1" applyProtection="1">
      <alignment horizontal="left"/>
      <protection locked="0"/>
    </xf>
    <xf numFmtId="0" fontId="17" fillId="0" borderId="10" xfId="0" applyFont="1" applyBorder="1" applyAlignment="1" applyProtection="1">
      <alignment horizontal="right" vertical="center"/>
      <protection locked="0"/>
    </xf>
    <xf numFmtId="0" fontId="17" fillId="0" borderId="11" xfId="0" applyFont="1" applyBorder="1" applyAlignment="1" applyProtection="1">
      <alignment horizontal="right" vertical="center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</cellXfs>
  <cellStyles count="4">
    <cellStyle name="Başlık 2" xfId="1" builtinId="17"/>
    <cellStyle name="Çıkış" xfId="2" builtinId="21"/>
    <cellStyle name="Normal" xfId="0" builtinId="0"/>
    <cellStyle name="Virgül" xfId="3" builtinId="3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6</xdr:row>
      <xdr:rowOff>47625</xdr:rowOff>
    </xdr:from>
    <xdr:to>
      <xdr:col>1</xdr:col>
      <xdr:colOff>259977</xdr:colOff>
      <xdr:row>10</xdr:row>
      <xdr:rowOff>66675</xdr:rowOff>
    </xdr:to>
    <xdr:pic>
      <xdr:nvPicPr>
        <xdr:cNvPr id="1295" name="Resim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190500</xdr:rowOff>
    </xdr:from>
    <xdr:to>
      <xdr:col>1</xdr:col>
      <xdr:colOff>164727</xdr:colOff>
      <xdr:row>50</xdr:row>
      <xdr:rowOff>9525</xdr:rowOff>
    </xdr:to>
    <xdr:pic>
      <xdr:nvPicPr>
        <xdr:cNvPr id="2" name="Resim 2">
          <a:extLst>
            <a:ext uri="{FF2B5EF4-FFF2-40B4-BE49-F238E27FC236}">
              <a16:creationId xmlns:a16="http://schemas.microsoft.com/office/drawing/2014/main" id="{08637EA2-9CF4-480D-8F3D-1969B58B5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249025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86</xdr:row>
      <xdr:rowOff>28575</xdr:rowOff>
    </xdr:from>
    <xdr:to>
      <xdr:col>1</xdr:col>
      <xdr:colOff>136152</xdr:colOff>
      <xdr:row>90</xdr:row>
      <xdr:rowOff>47625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D3A7A9CC-C397-42A5-973B-8EE80BE9F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02825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126</xdr:row>
      <xdr:rowOff>76200</xdr:rowOff>
    </xdr:from>
    <xdr:to>
      <xdr:col>1</xdr:col>
      <xdr:colOff>183777</xdr:colOff>
      <xdr:row>130</xdr:row>
      <xdr:rowOff>95250</xdr:rowOff>
    </xdr:to>
    <xdr:pic>
      <xdr:nvPicPr>
        <xdr:cNvPr id="4" name="Resim 2">
          <a:extLst>
            <a:ext uri="{FF2B5EF4-FFF2-40B4-BE49-F238E27FC236}">
              <a16:creationId xmlns:a16="http://schemas.microsoft.com/office/drawing/2014/main" id="{BF1BC61A-DC23-4B70-BEDC-7AE693D7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3966150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47625</xdr:colOff>
      <xdr:row>167</xdr:row>
      <xdr:rowOff>76200</xdr:rowOff>
    </xdr:from>
    <xdr:ext cx="822512" cy="803462"/>
    <xdr:pic>
      <xdr:nvPicPr>
        <xdr:cNvPr id="5" name="Resim 2">
          <a:extLst>
            <a:ext uri="{FF2B5EF4-FFF2-40B4-BE49-F238E27FC236}">
              <a16:creationId xmlns:a16="http://schemas.microsoft.com/office/drawing/2014/main" id="{960B6BF9-9CBD-4C67-9E3B-E42E4C5F0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4772413"/>
          <a:ext cx="822512" cy="803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826"/>
  <sheetViews>
    <sheetView tabSelected="1" zoomScale="70" zoomScaleNormal="70" zoomScaleSheetLayoutView="110" workbookViewId="0">
      <selection activeCell="B18" sqref="B18"/>
    </sheetView>
  </sheetViews>
  <sheetFormatPr defaultColWidth="16.7109375" defaultRowHeight="15.95" customHeight="1" x14ac:dyDescent="0.2"/>
  <cols>
    <col min="1" max="1" width="10.28515625" style="3" bestFit="1" customWidth="1"/>
    <col min="2" max="2" width="38.28515625" style="3" customWidth="1"/>
    <col min="3" max="3" width="14.85546875" style="3" bestFit="1" customWidth="1"/>
    <col min="4" max="4" width="30" style="3" bestFit="1" customWidth="1"/>
    <col min="5" max="5" width="13.7109375" style="3" bestFit="1" customWidth="1"/>
    <col min="6" max="6" width="19.7109375" style="3" bestFit="1" customWidth="1"/>
    <col min="7" max="7" width="21.7109375" style="3" customWidth="1"/>
    <col min="8" max="8" width="24.28515625" style="3" bestFit="1" customWidth="1"/>
    <col min="9" max="9" width="15.7109375" style="3" bestFit="1" customWidth="1"/>
    <col min="10" max="10" width="15.28515625" style="3" bestFit="1" customWidth="1"/>
    <col min="11" max="11" width="19.28515625" style="3" bestFit="1" customWidth="1"/>
    <col min="12" max="12" width="18" style="3" bestFit="1" customWidth="1"/>
    <col min="13" max="13" width="16.5703125" style="3" bestFit="1" customWidth="1"/>
    <col min="14" max="14" width="19.7109375" style="3" bestFit="1" customWidth="1"/>
    <col min="15" max="15" width="19.42578125" style="3" customWidth="1"/>
    <col min="16" max="16" width="20.28515625" style="3" hidden="1" customWidth="1"/>
    <col min="17" max="19" width="19.42578125" style="3" hidden="1" customWidth="1"/>
    <col min="20" max="20" width="15.7109375" style="3" hidden="1" customWidth="1"/>
    <col min="21" max="21" width="16.140625" style="3" hidden="1" customWidth="1"/>
    <col min="22" max="22" width="13.5703125" style="3" hidden="1" customWidth="1"/>
    <col min="23" max="23" width="22.42578125" style="3" hidden="1" customWidth="1"/>
    <col min="24" max="24" width="10.7109375" style="3" hidden="1" customWidth="1"/>
    <col min="25" max="25" width="15.5703125" style="3" hidden="1" customWidth="1"/>
    <col min="26" max="26" width="22.28515625" style="3" hidden="1" customWidth="1"/>
    <col min="27" max="27" width="16.7109375" style="3" hidden="1" customWidth="1"/>
    <col min="28" max="28" width="16.7109375" style="21" hidden="1" customWidth="1"/>
    <col min="29" max="42" width="16.7109375" style="3" hidden="1" customWidth="1"/>
    <col min="43" max="59" width="0" style="3" hidden="1" customWidth="1"/>
    <col min="60" max="16384" width="16.7109375" style="3"/>
  </cols>
  <sheetData>
    <row r="1" spans="1:39" ht="15.95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AI1" s="3">
        <v>1</v>
      </c>
      <c r="AJ1" s="3" t="s">
        <v>33</v>
      </c>
      <c r="AK1" s="3">
        <v>34</v>
      </c>
      <c r="AM1" s="3">
        <v>31</v>
      </c>
    </row>
    <row r="2" spans="1:39" s="33" customFormat="1" ht="23.25" x14ac:dyDescent="0.35">
      <c r="A2" s="79" t="s">
        <v>23</v>
      </c>
      <c r="B2" s="79"/>
      <c r="C2" s="81"/>
      <c r="D2" s="82"/>
      <c r="E2" s="82"/>
      <c r="F2" s="82"/>
      <c r="G2" s="82"/>
      <c r="H2" s="82"/>
      <c r="I2" s="82"/>
      <c r="J2" s="82"/>
      <c r="K2" s="82"/>
      <c r="L2" s="83"/>
      <c r="M2" s="37"/>
      <c r="N2" s="37"/>
      <c r="AB2" s="34"/>
      <c r="AI2" s="3">
        <v>2</v>
      </c>
      <c r="AJ2" s="3" t="s">
        <v>34</v>
      </c>
      <c r="AK2" s="3">
        <v>33</v>
      </c>
      <c r="AL2" s="3"/>
      <c r="AM2" s="3"/>
    </row>
    <row r="3" spans="1:39" s="33" customFormat="1" ht="23.25" x14ac:dyDescent="0.35">
      <c r="A3" s="79" t="s">
        <v>24</v>
      </c>
      <c r="B3" s="79"/>
      <c r="C3" s="81"/>
      <c r="D3" s="82"/>
      <c r="E3" s="82"/>
      <c r="F3" s="83"/>
      <c r="G3" s="35"/>
      <c r="H3" s="35"/>
      <c r="I3" s="35"/>
      <c r="J3" s="35"/>
      <c r="K3" s="35"/>
      <c r="L3" s="35"/>
      <c r="M3" s="37"/>
      <c r="N3" s="37"/>
      <c r="AB3" s="34"/>
      <c r="AI3" s="3">
        <v>3</v>
      </c>
      <c r="AJ3" s="3" t="s">
        <v>35</v>
      </c>
      <c r="AK3" s="3">
        <v>33</v>
      </c>
      <c r="AL3" s="3"/>
      <c r="AM3" s="3">
        <v>31</v>
      </c>
    </row>
    <row r="4" spans="1:39" s="33" customFormat="1" ht="23.25" x14ac:dyDescent="0.35">
      <c r="A4" s="80" t="s">
        <v>31</v>
      </c>
      <c r="B4" s="80"/>
      <c r="C4" s="84"/>
      <c r="D4" s="85"/>
      <c r="E4" s="85"/>
      <c r="F4" s="86"/>
      <c r="G4" s="35"/>
      <c r="H4" s="35"/>
      <c r="I4" s="35"/>
      <c r="J4" s="35"/>
      <c r="K4" s="35"/>
      <c r="L4" s="35"/>
      <c r="M4" s="37"/>
      <c r="N4" s="37"/>
      <c r="AB4" s="34"/>
      <c r="AI4" s="3">
        <v>4</v>
      </c>
      <c r="AJ4" s="3" t="s">
        <v>36</v>
      </c>
      <c r="AK4" s="3">
        <v>34</v>
      </c>
      <c r="AL4" s="3"/>
      <c r="AM4" s="3"/>
    </row>
    <row r="5" spans="1:39" ht="15.95" customHeight="1" x14ac:dyDescent="0.35">
      <c r="A5" s="37"/>
      <c r="B5" s="37"/>
      <c r="C5" s="37"/>
      <c r="D5" s="37"/>
      <c r="E5" s="37"/>
      <c r="F5" s="37"/>
      <c r="G5" s="36"/>
      <c r="H5" s="37"/>
      <c r="I5" s="36"/>
      <c r="J5" s="36"/>
      <c r="K5" s="36"/>
      <c r="L5" s="36"/>
      <c r="M5" s="37"/>
      <c r="N5" s="36"/>
      <c r="AI5" s="3">
        <v>5</v>
      </c>
      <c r="AJ5" s="3" t="s">
        <v>37</v>
      </c>
      <c r="AK5" s="3">
        <v>33</v>
      </c>
      <c r="AM5" s="3">
        <v>31</v>
      </c>
    </row>
    <row r="6" spans="1:39" ht="15.95" customHeight="1" thickBo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AI6" s="3">
        <v>6</v>
      </c>
      <c r="AJ6" s="3" t="s">
        <v>38</v>
      </c>
      <c r="AK6" s="3">
        <v>34</v>
      </c>
    </row>
    <row r="7" spans="1:39" s="1" customFormat="1" ht="15.95" customHeight="1" x14ac:dyDescent="0.25">
      <c r="A7" s="61" t="s">
        <v>27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3"/>
      <c r="O7" s="29"/>
      <c r="P7" s="29"/>
      <c r="Q7" s="29"/>
      <c r="R7" s="29"/>
      <c r="S7" s="29"/>
      <c r="T7" s="15"/>
      <c r="U7" s="15"/>
      <c r="V7" s="15"/>
      <c r="Y7" s="16">
        <f ca="1">TODAY()</f>
        <v>46041</v>
      </c>
      <c r="AB7" s="16">
        <f ca="1">TODAY()</f>
        <v>46041</v>
      </c>
      <c r="AD7" s="2"/>
      <c r="AE7" s="2"/>
      <c r="AF7" s="2"/>
      <c r="AG7" s="2"/>
      <c r="AH7" s="2"/>
      <c r="AI7" s="3">
        <v>7</v>
      </c>
      <c r="AJ7" s="3" t="s">
        <v>39</v>
      </c>
      <c r="AK7" s="1">
        <v>33</v>
      </c>
      <c r="AM7" s="1">
        <v>31</v>
      </c>
    </row>
    <row r="8" spans="1:39" s="1" customFormat="1" ht="15.95" customHeight="1" x14ac:dyDescent="0.25">
      <c r="A8" s="64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6"/>
      <c r="O8" s="29"/>
      <c r="P8" s="29"/>
      <c r="Q8" s="29"/>
      <c r="R8" s="29"/>
      <c r="S8" s="29"/>
      <c r="T8" s="15"/>
      <c r="U8" s="15"/>
      <c r="V8" s="15"/>
      <c r="Y8" s="2"/>
      <c r="AB8" s="17"/>
      <c r="AD8" s="2"/>
      <c r="AE8" s="2"/>
      <c r="AF8" s="2"/>
      <c r="AG8" s="2"/>
      <c r="AH8" s="2"/>
      <c r="AI8" s="3">
        <v>8</v>
      </c>
      <c r="AJ8" s="3" t="s">
        <v>40</v>
      </c>
      <c r="AK8" s="1">
        <v>34</v>
      </c>
      <c r="AM8" s="1">
        <v>31</v>
      </c>
    </row>
    <row r="9" spans="1:39" s="1" customFormat="1" ht="15.95" customHeight="1" x14ac:dyDescent="0.25">
      <c r="A9" s="64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6"/>
      <c r="O9" s="29"/>
      <c r="P9" s="29"/>
      <c r="Q9" s="29"/>
      <c r="R9" s="29"/>
      <c r="S9" s="29"/>
      <c r="T9" s="15"/>
      <c r="U9" s="15"/>
      <c r="V9" s="15"/>
      <c r="Y9" s="2"/>
      <c r="AB9" s="17"/>
      <c r="AD9" s="2"/>
      <c r="AE9" s="2"/>
      <c r="AF9" s="2"/>
      <c r="AG9" s="2"/>
      <c r="AH9" s="2"/>
      <c r="AI9" s="3">
        <v>9</v>
      </c>
      <c r="AJ9" s="3" t="s">
        <v>41</v>
      </c>
      <c r="AK9" s="1">
        <v>34</v>
      </c>
    </row>
    <row r="10" spans="1:39" s="1" customFormat="1" ht="15.95" customHeight="1" x14ac:dyDescent="0.25">
      <c r="A10" s="64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6"/>
      <c r="O10" s="29"/>
      <c r="P10" s="29"/>
      <c r="Q10" s="29"/>
      <c r="R10" s="29"/>
      <c r="S10" s="29"/>
      <c r="T10" s="15"/>
      <c r="U10" s="15"/>
      <c r="V10" s="15"/>
      <c r="Y10" s="2"/>
      <c r="Z10" s="18"/>
      <c r="AB10" s="17"/>
      <c r="AD10" s="2"/>
      <c r="AE10" s="2"/>
      <c r="AF10" s="2"/>
      <c r="AG10" s="2"/>
      <c r="AH10" s="2"/>
      <c r="AI10" s="3">
        <v>10</v>
      </c>
      <c r="AJ10" s="3" t="s">
        <v>42</v>
      </c>
      <c r="AK10" s="1">
        <v>33</v>
      </c>
      <c r="AM10" s="1">
        <v>31</v>
      </c>
    </row>
    <row r="11" spans="1:39" s="1" customFormat="1" ht="15.95" customHeight="1" thickBot="1" x14ac:dyDescent="0.3">
      <c r="A11" s="67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9"/>
      <c r="O11" s="29"/>
      <c r="P11" s="29"/>
      <c r="Q11" s="29"/>
      <c r="R11" s="29"/>
      <c r="S11" s="29"/>
      <c r="T11" s="15"/>
      <c r="U11" s="15"/>
      <c r="V11" s="15"/>
      <c r="Y11" s="2" t="s">
        <v>29</v>
      </c>
      <c r="AB11" s="17"/>
      <c r="AD11" s="2"/>
      <c r="AE11" s="2"/>
      <c r="AF11" s="2"/>
      <c r="AG11" s="2"/>
      <c r="AH11" s="2"/>
      <c r="AI11" s="3">
        <v>11</v>
      </c>
      <c r="AJ11" s="3" t="s">
        <v>43</v>
      </c>
      <c r="AK11" s="1">
        <v>34</v>
      </c>
    </row>
    <row r="12" spans="1:39" s="1" customFormat="1" ht="15.95" customHeight="1" thickBot="1" x14ac:dyDescent="0.3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87" t="s">
        <v>30</v>
      </c>
      <c r="N12" s="88"/>
      <c r="O12" s="30"/>
      <c r="P12" s="30"/>
      <c r="Q12" s="30"/>
      <c r="R12" s="30"/>
      <c r="S12" s="30"/>
      <c r="T12" s="15"/>
      <c r="U12" s="15"/>
      <c r="V12" s="15"/>
      <c r="Y12" s="2">
        <v>1</v>
      </c>
      <c r="AB12" s="17"/>
      <c r="AD12" s="2"/>
      <c r="AE12" s="2"/>
      <c r="AF12" s="2"/>
      <c r="AG12" s="2"/>
      <c r="AH12" s="2"/>
      <c r="AI12" s="3">
        <v>12</v>
      </c>
      <c r="AJ12" s="3" t="s">
        <v>44</v>
      </c>
      <c r="AK12" s="1">
        <v>33</v>
      </c>
      <c r="AM12" s="1">
        <v>31</v>
      </c>
    </row>
    <row r="13" spans="1:39" s="1" customFormat="1" ht="24.95" customHeight="1" x14ac:dyDescent="0.25">
      <c r="A13" s="70" t="s">
        <v>23</v>
      </c>
      <c r="B13" s="70"/>
      <c r="C13" s="70"/>
      <c r="D13" s="70"/>
      <c r="E13" s="70"/>
      <c r="F13" s="70"/>
      <c r="G13" s="70" t="s">
        <v>24</v>
      </c>
      <c r="H13" s="70"/>
      <c r="I13" s="70"/>
      <c r="J13" s="70"/>
      <c r="K13" s="70" t="s">
        <v>25</v>
      </c>
      <c r="L13" s="70"/>
      <c r="M13" s="70"/>
      <c r="N13" s="70"/>
      <c r="O13" s="29"/>
      <c r="P13" s="29"/>
      <c r="Q13" s="29"/>
      <c r="R13" s="29"/>
      <c r="S13" s="30"/>
      <c r="T13" s="15"/>
      <c r="U13" s="15"/>
      <c r="V13" s="15"/>
      <c r="Y13" s="2"/>
      <c r="AB13" s="17"/>
      <c r="AD13" s="2"/>
      <c r="AE13" s="2"/>
      <c r="AF13" s="2"/>
      <c r="AG13" s="2"/>
      <c r="AH13" s="2"/>
      <c r="AI13" s="2"/>
    </row>
    <row r="14" spans="1:39" s="1" customFormat="1" ht="24.95" customHeight="1" x14ac:dyDescent="0.25">
      <c r="A14" s="71" t="str">
        <f>IF(C2=0,"",C2)</f>
        <v/>
      </c>
      <c r="B14" s="71"/>
      <c r="C14" s="71"/>
      <c r="D14" s="71"/>
      <c r="E14" s="71"/>
      <c r="F14" s="71"/>
      <c r="G14" s="71" t="str">
        <f>IF(C3=0,"",C3)</f>
        <v/>
      </c>
      <c r="H14" s="71"/>
      <c r="I14" s="71"/>
      <c r="J14" s="71"/>
      <c r="K14" s="71">
        <f>C4</f>
        <v>0</v>
      </c>
      <c r="L14" s="71"/>
      <c r="M14" s="71"/>
      <c r="N14" s="71"/>
      <c r="O14" s="29"/>
      <c r="P14" s="29"/>
      <c r="Q14" s="29"/>
      <c r="R14" s="29"/>
      <c r="S14" s="30"/>
      <c r="T14" s="15"/>
      <c r="U14" s="15"/>
      <c r="V14" s="15"/>
      <c r="Y14" s="2"/>
      <c r="AB14" s="17"/>
    </row>
    <row r="15" spans="1:39" s="2" customFormat="1" ht="15.95" customHeight="1" x14ac:dyDescent="0.2">
      <c r="A15" s="89" t="s">
        <v>7</v>
      </c>
      <c r="B15" s="74" t="s">
        <v>0</v>
      </c>
      <c r="C15" s="76" t="s">
        <v>22</v>
      </c>
      <c r="D15" s="74" t="s">
        <v>1</v>
      </c>
      <c r="E15" s="74" t="s">
        <v>21</v>
      </c>
      <c r="F15" s="74" t="s">
        <v>8</v>
      </c>
      <c r="G15" s="74" t="s">
        <v>2</v>
      </c>
      <c r="H15" s="74" t="s">
        <v>13</v>
      </c>
      <c r="I15" s="74" t="s">
        <v>3</v>
      </c>
      <c r="J15" s="74" t="s">
        <v>20</v>
      </c>
      <c r="K15" s="74" t="s">
        <v>4</v>
      </c>
      <c r="L15" s="74" t="s">
        <v>5</v>
      </c>
      <c r="M15" s="74" t="s">
        <v>6</v>
      </c>
      <c r="N15" s="76" t="s">
        <v>9</v>
      </c>
      <c r="O15" s="29"/>
      <c r="P15" s="29"/>
      <c r="Q15" s="29"/>
      <c r="R15" s="29"/>
      <c r="S15" s="29"/>
      <c r="T15" s="60" t="s">
        <v>10</v>
      </c>
      <c r="U15" s="60" t="s">
        <v>11</v>
      </c>
      <c r="V15" s="60" t="s">
        <v>12</v>
      </c>
      <c r="W15" s="60" t="s">
        <v>14</v>
      </c>
      <c r="AB15" s="19"/>
    </row>
    <row r="16" spans="1:39" s="2" customFormat="1" ht="20.25" x14ac:dyDescent="0.2">
      <c r="A16" s="73"/>
      <c r="B16" s="75"/>
      <c r="C16" s="77"/>
      <c r="D16" s="75"/>
      <c r="E16" s="75"/>
      <c r="F16" s="78"/>
      <c r="G16" s="78"/>
      <c r="H16" s="78"/>
      <c r="I16" s="78"/>
      <c r="J16" s="78"/>
      <c r="K16" s="78"/>
      <c r="L16" s="78"/>
      <c r="M16" s="78"/>
      <c r="N16" s="77"/>
      <c r="O16" s="29"/>
      <c r="P16" s="29"/>
      <c r="Q16" s="29"/>
      <c r="R16" s="29"/>
      <c r="S16" s="29"/>
      <c r="T16" s="60"/>
      <c r="U16" s="60"/>
      <c r="V16" s="60"/>
      <c r="W16" s="60"/>
      <c r="AB16" s="19"/>
    </row>
    <row r="17" spans="1:40" ht="24.95" customHeight="1" x14ac:dyDescent="0.25">
      <c r="A17" s="5">
        <v>1</v>
      </c>
      <c r="B17" s="6"/>
      <c r="C17" s="31"/>
      <c r="D17" s="6"/>
      <c r="E17" s="55"/>
      <c r="F17" s="6"/>
      <c r="G17" s="6"/>
      <c r="H17" s="7"/>
      <c r="I17" s="8"/>
      <c r="J17" s="8"/>
      <c r="K17" s="48">
        <f t="shared" ref="K17:K24" si="0">IF(I17="",H17*J17,I17*J17)</f>
        <v>0</v>
      </c>
      <c r="L17" s="48">
        <f t="shared" ref="L17:L24" si="1">K17*$Y$12%</f>
        <v>0</v>
      </c>
      <c r="M17" s="49"/>
      <c r="N17" s="49" t="str">
        <f t="shared" ref="N17:N24" si="2">IF(B17="","",K17-(L17+M17))</f>
        <v/>
      </c>
      <c r="O17" s="29"/>
      <c r="P17" s="54" t="str">
        <f>IF(B17&lt;&gt;"",IF(AND(ISNONTEXT(N17),N17&lt;&gt;0,E17&lt;&gt;""),"DOĞRU","YANLIŞ"),"BOŞ")</f>
        <v>BOŞ</v>
      </c>
      <c r="Q17" s="54">
        <f ca="1">IFERROR(IF(_xlfn.DAYS(TODAY(),E17)&lt;0,"HATA",),"HATA")</f>
        <v>0</v>
      </c>
      <c r="R17" s="2" t="str">
        <f ca="1">IFERROR(IF(COUNTIF($F$17:F17,F17)=1,IF(AND(_xlfn.DAYS(TODAY(),E17)&gt;34,U17=0),"HATA"),"DOĞRU"),"HATA")</f>
        <v>DOĞRU</v>
      </c>
      <c r="S17" s="29" t="str">
        <f>IF(AND(B17&lt;&gt;"",N17&lt;&gt;""),IFERROR(DATEVALUE(E17),"DOĞRU"),"DOĞRU")</f>
        <v>DOĞRU</v>
      </c>
      <c r="T17" s="20">
        <f>IF(COUNTIF($F$17:F17,F17)=1,IF(SUMIF($F$17:$F$202,F17,$N$17:$N$202)&gt;=4250000,4250,SUMIF($F$17:$F$202,F17,$N$17:$N$202)*0.001),0)</f>
        <v>0</v>
      </c>
      <c r="U17" s="57" t="str">
        <f ca="1">IF(B17="","",IF(AND(WEEKDAY(TODAY(),2)=1,_xlfn.DAYS(TODAY(),E17)&lt;VLOOKUP(MONTH(TODAY()),$AI$1:$AK$12,3,0)),0,IF(AND(WEEKDAY(TODAY()-1,2)=7,E17=TODAY()-31),0,IF(AND(WEEKDAY(TODAY()-2,2)=6,E17=TODAY()-31),0,IF(AND(WEEKDAY(TODAY()-2,2)=6,E17=TODAY()-32),0,IF(E17&gt;=TODAY()-30,0,IF(AND(DAY(E17)=DAY($AB$7),E17&gt;TODAY()-56),0,T17/2)))))))</f>
        <v/>
      </c>
      <c r="V17" s="8" t="str">
        <f>IF(B17="","",T17+U17)</f>
        <v/>
      </c>
      <c r="W17" s="8">
        <f>IF(SUMIF($F$17:$F$161,F17,$U$17:$U$161)&gt;0,G17&amp;" "&amp;"CEZA",G17)</f>
        <v>0</v>
      </c>
      <c r="Z17" s="3" t="str">
        <f>IF(COUNTIF($W$17:W17,W17)=1,IF(W17&lt;&gt;"MALIN CİNSİ 1",IF(W17&lt;&gt;0,ROW(W17),"")))</f>
        <v/>
      </c>
      <c r="AB17" s="21" t="e">
        <f>SMALL($Z$17:$Z$245,ROWS($A$7:A7))</f>
        <v>#NUM!</v>
      </c>
      <c r="AF17" s="3" t="str">
        <f>IF((E17)="","",MONTH(E17))</f>
        <v/>
      </c>
    </row>
    <row r="18" spans="1:40" ht="24.95" customHeight="1" x14ac:dyDescent="0.25">
      <c r="A18" s="5">
        <v>2</v>
      </c>
      <c r="B18" s="6"/>
      <c r="C18" s="31"/>
      <c r="D18" s="6"/>
      <c r="E18" s="55"/>
      <c r="F18" s="6"/>
      <c r="G18" s="6"/>
      <c r="H18" s="7"/>
      <c r="I18" s="8"/>
      <c r="J18" s="8"/>
      <c r="K18" s="48">
        <f t="shared" si="0"/>
        <v>0</v>
      </c>
      <c r="L18" s="48">
        <f t="shared" si="1"/>
        <v>0</v>
      </c>
      <c r="M18" s="49"/>
      <c r="N18" s="49" t="str">
        <f t="shared" si="2"/>
        <v/>
      </c>
      <c r="O18" s="29"/>
      <c r="P18" s="54" t="str">
        <f t="shared" ref="P18:P81" si="3">IF(B18&lt;&gt;"",IF(AND(ISNONTEXT(N18),N18&lt;&gt;0,E18&lt;&gt;""),"DOĞRU","YANLIŞ"),"BOŞ")</f>
        <v>BOŞ</v>
      </c>
      <c r="Q18" s="54">
        <f t="shared" ref="Q18:Q81" ca="1" si="4">IFERROR(IF(_xlfn.DAYS(TODAY(),E18)&lt;0,"HATA",),"HATA")</f>
        <v>0</v>
      </c>
      <c r="R18" s="2" t="str">
        <f ca="1">IFERROR(IF(COUNTIF($F$17:F18,F18)=1,IF(AND(_xlfn.DAYS(TODAY(),E18)&gt;34,U18=0),"HATA"),"DOĞRU"),"HATA")</f>
        <v>DOĞRU</v>
      </c>
      <c r="S18" s="29" t="str">
        <f t="shared" ref="S18:S81" si="5">IF(AND(B18&lt;&gt;"",N18&lt;&gt;""),IFERROR(DATEVALUE(E18),"DOĞRU"),"DOĞRU")</f>
        <v>DOĞRU</v>
      </c>
      <c r="T18" s="20">
        <f>IF(COUNTIF($F$17:F18,F18)=1,IF(SUMIF($F$17:$F$202,F18,$N$17:$N$202)&gt;=4250000,4250,SUMIF($F$17:$F$202,F18,$N$17:$N$202)*0.001),0)</f>
        <v>0</v>
      </c>
      <c r="U18" s="57" t="str">
        <f t="shared" ref="U18:U41" ca="1" si="6">IF(B18="","",IF(AND(WEEKDAY(TODAY(),2)=1,_xlfn.DAYS(TODAY(),E18)&lt;VLOOKUP(MONTH(TODAY()),$AI$1:$AK$12,3,0)),0,IF(AND(WEEKDAY(TODAY()-1,2)=7,E18=TODAY()-31),0,IF(AND(WEEKDAY(TODAY()-2,2)=6,E18=TODAY()-31),0,IF(AND(WEEKDAY(TODAY()-2,2)=6,E18=TODAY()-32),0,IF(E18&gt;=TODAY()-30,0,IF(AND(DAY(E18)=DAY($AB$7),E18&gt;TODAY()-56),0,T18/2)))))))</f>
        <v/>
      </c>
      <c r="V18" s="8" t="str">
        <f t="shared" ref="V18:V41" si="7">IF(B18="","",T18+U18)</f>
        <v/>
      </c>
      <c r="W18" s="8">
        <f t="shared" ref="W18:W41" si="8">IF(SUMIF($F$17:$F$161,F18,$U$17:$U$161)&gt;0,G18&amp;" "&amp;"CEZA",G18)</f>
        <v>0</v>
      </c>
      <c r="Z18" s="3" t="b">
        <f>IF(COUNTIF($W$17:W18,W18)=1,IF(W18&lt;&gt;"MALIN CİNSİ 1",IF(W18&lt;&gt;0,ROW(W18),"")))</f>
        <v>0</v>
      </c>
      <c r="AB18" s="21" t="e">
        <f>SMALL($Z$17:$Z$245,ROWS($A$7:A8))</f>
        <v>#NUM!</v>
      </c>
      <c r="AF18" s="3" t="str">
        <f t="shared" ref="AF18:AF81" si="9">IF((E18)="","",MONTH(E18))</f>
        <v/>
      </c>
    </row>
    <row r="19" spans="1:40" ht="24.95" customHeight="1" x14ac:dyDescent="0.25">
      <c r="A19" s="5">
        <v>3</v>
      </c>
      <c r="B19" s="6"/>
      <c r="C19" s="31"/>
      <c r="D19" s="6"/>
      <c r="E19" s="55"/>
      <c r="F19" s="6"/>
      <c r="G19" s="6"/>
      <c r="H19" s="7"/>
      <c r="I19" s="8"/>
      <c r="J19" s="8"/>
      <c r="K19" s="48">
        <f t="shared" si="0"/>
        <v>0</v>
      </c>
      <c r="L19" s="48">
        <f t="shared" si="1"/>
        <v>0</v>
      </c>
      <c r="M19" s="49"/>
      <c r="N19" s="49" t="str">
        <f t="shared" si="2"/>
        <v/>
      </c>
      <c r="O19" s="29"/>
      <c r="P19" s="54" t="str">
        <f t="shared" si="3"/>
        <v>BOŞ</v>
      </c>
      <c r="Q19" s="54">
        <f t="shared" ca="1" si="4"/>
        <v>0</v>
      </c>
      <c r="R19" s="2" t="str">
        <f ca="1">IFERROR(IF(COUNTIF($F$17:F19,F19)=1,IF(AND(_xlfn.DAYS(TODAY(),E19)&gt;34,U19=0),"HATA"),"DOĞRU"),"HATA")</f>
        <v>DOĞRU</v>
      </c>
      <c r="S19" s="29" t="str">
        <f t="shared" si="5"/>
        <v>DOĞRU</v>
      </c>
      <c r="T19" s="20">
        <f>IF(COUNTIF($F$17:F19,F19)=1,IF(SUMIF($F$17:$F$202,F19,$N$17:$N$202)&gt;=4250000,4250,SUMIF($F$17:$F$202,F19,$N$17:$N$202)*0.001),0)</f>
        <v>0</v>
      </c>
      <c r="U19" s="57" t="str">
        <f t="shared" ca="1" si="6"/>
        <v/>
      </c>
      <c r="V19" s="8" t="str">
        <f t="shared" si="7"/>
        <v/>
      </c>
      <c r="W19" s="8">
        <f t="shared" si="8"/>
        <v>0</v>
      </c>
      <c r="Z19" s="3" t="b">
        <f>IF(COUNTIF($W$17:W19,W19)=1,IF(W19&lt;&gt;"MALIN CİNSİ 1",IF(W19&lt;&gt;0,ROW(W19),"")))</f>
        <v>0</v>
      </c>
      <c r="AB19" s="21" t="e">
        <f>SMALL($Z$17:$Z$245,ROWS($A$7:A9))</f>
        <v>#NUM!</v>
      </c>
      <c r="AF19" s="3" t="str">
        <f t="shared" si="9"/>
        <v/>
      </c>
    </row>
    <row r="20" spans="1:40" ht="24.95" customHeight="1" x14ac:dyDescent="0.25">
      <c r="A20" s="5">
        <v>4</v>
      </c>
      <c r="B20" s="6"/>
      <c r="C20" s="31"/>
      <c r="D20" s="6"/>
      <c r="E20" s="55"/>
      <c r="F20" s="6"/>
      <c r="G20" s="6"/>
      <c r="H20" s="7"/>
      <c r="I20" s="8"/>
      <c r="J20" s="8"/>
      <c r="K20" s="48">
        <f t="shared" si="0"/>
        <v>0</v>
      </c>
      <c r="L20" s="48">
        <f t="shared" si="1"/>
        <v>0</v>
      </c>
      <c r="M20" s="49"/>
      <c r="N20" s="49" t="str">
        <f t="shared" si="2"/>
        <v/>
      </c>
      <c r="O20" s="29"/>
      <c r="P20" s="54" t="str">
        <f t="shared" si="3"/>
        <v>BOŞ</v>
      </c>
      <c r="Q20" s="54">
        <f ca="1">IFERROR(IF(_xlfn.DAYS(TODAY(),E20)&lt;0,"HATA",),"HATA")</f>
        <v>0</v>
      </c>
      <c r="R20" s="2" t="str">
        <f ca="1">IFERROR(IF(COUNTIF($F$17:F20,F20)=1,IF(AND(_xlfn.DAYS(TODAY(),E20)&gt;34,U20=0),"HATA"),"DOĞRU"),"HATA")</f>
        <v>DOĞRU</v>
      </c>
      <c r="S20" s="29" t="str">
        <f t="shared" si="5"/>
        <v>DOĞRU</v>
      </c>
      <c r="T20" s="20">
        <f>IF(COUNTIF($F$17:F20,F20)=1,IF(SUMIF($F$17:$F$202,F20,$N$17:$N$202)&gt;=4250000,4250,SUMIF($F$17:$F$202,F20,$N$17:$N$202)*0.001),0)</f>
        <v>0</v>
      </c>
      <c r="U20" s="57" t="str">
        <f t="shared" ca="1" si="6"/>
        <v/>
      </c>
      <c r="V20" s="8" t="str">
        <f t="shared" si="7"/>
        <v/>
      </c>
      <c r="W20" s="8">
        <f t="shared" si="8"/>
        <v>0</v>
      </c>
      <c r="Z20" s="3" t="b">
        <f>IF(COUNTIF($W$17:W20,W20)=1,IF(W20&lt;&gt;"MALIN CİNSİ 1",IF(W20&lt;&gt;0,ROW(W20),"")))</f>
        <v>0</v>
      </c>
      <c r="AB20" s="21" t="e">
        <f>SMALL($Z$17:$Z$245,ROWS($A$7:A10))</f>
        <v>#NUM!</v>
      </c>
      <c r="AF20" s="3" t="str">
        <f t="shared" si="9"/>
        <v/>
      </c>
    </row>
    <row r="21" spans="1:40" ht="24.95" customHeight="1" x14ac:dyDescent="0.25">
      <c r="A21" s="5">
        <v>5</v>
      </c>
      <c r="B21" s="6"/>
      <c r="C21" s="31"/>
      <c r="D21" s="6"/>
      <c r="E21" s="55"/>
      <c r="F21" s="6"/>
      <c r="G21" s="6"/>
      <c r="H21" s="7"/>
      <c r="I21" s="8"/>
      <c r="J21" s="8"/>
      <c r="K21" s="48">
        <f t="shared" si="0"/>
        <v>0</v>
      </c>
      <c r="L21" s="48">
        <f t="shared" si="1"/>
        <v>0</v>
      </c>
      <c r="M21" s="49"/>
      <c r="N21" s="49" t="str">
        <f t="shared" si="2"/>
        <v/>
      </c>
      <c r="O21" s="29"/>
      <c r="P21" s="54" t="str">
        <f t="shared" si="3"/>
        <v>BOŞ</v>
      </c>
      <c r="Q21" s="54">
        <f t="shared" ca="1" si="4"/>
        <v>0</v>
      </c>
      <c r="R21" s="2" t="str">
        <f ca="1">IFERROR(IF(COUNTIF($F$17:F21,F21)=1,IF(AND(_xlfn.DAYS(TODAY(),E21)&gt;34,U21=0),"HATA"),"DOĞRU"),"HATA")</f>
        <v>DOĞRU</v>
      </c>
      <c r="S21" s="29" t="str">
        <f t="shared" si="5"/>
        <v>DOĞRU</v>
      </c>
      <c r="T21" s="20">
        <f>IF(COUNTIF($F$17:F21,F21)=1,IF(SUMIF($F$17:$F$202,F21,$N$17:$N$202)&gt;=4250000,4250,SUMIF($F$17:$F$202,F21,$N$17:$N$202)*0.001),0)</f>
        <v>0</v>
      </c>
      <c r="U21" s="57" t="str">
        <f ca="1">IF(B21="","",IF(AND(WEEKDAY(TODAY(),2)=1,_xlfn.DAYS(TODAY(),E21)&lt;VLOOKUP(MONTH(TODAY()),$AI$1:$AK$12,3,0)),0,IF(AND(WEEKDAY(TODAY()-1,2)=7,E21=TODAY()-31),0,IF(AND(WEEKDAY(TODAY()-2,2)=6,E21=TODAY()-31),0,IF(AND(WEEKDAY(TODAY()-2,2)=6,E21=TODAY()-32),0,IF(E21&gt;=TODAY()-30,0,IF(AND(DAY(E21)=DAY($AB$7),E21&gt;TODAY()-56),0,T21/2)))))))</f>
        <v/>
      </c>
      <c r="V21" s="8" t="str">
        <f t="shared" si="7"/>
        <v/>
      </c>
      <c r="W21" s="8">
        <f t="shared" si="8"/>
        <v>0</v>
      </c>
      <c r="Z21" s="3" t="b">
        <f>IF(COUNTIF($W$17:W21,W21)=1,IF(W21&lt;&gt;"MALIN CİNSİ 1",IF(W21&lt;&gt;0,ROW(W21),"")))</f>
        <v>0</v>
      </c>
      <c r="AB21" s="21" t="e">
        <f>SMALL($Z$17:$Z$245,ROWS($A$7:A11))</f>
        <v>#NUM!</v>
      </c>
      <c r="AF21" s="3" t="str">
        <f t="shared" si="9"/>
        <v/>
      </c>
    </row>
    <row r="22" spans="1:40" ht="24.95" customHeight="1" x14ac:dyDescent="0.25">
      <c r="A22" s="5">
        <v>6</v>
      </c>
      <c r="B22" s="6"/>
      <c r="C22" s="31"/>
      <c r="D22" s="6"/>
      <c r="E22" s="55"/>
      <c r="F22" s="6"/>
      <c r="G22" s="6"/>
      <c r="H22" s="7"/>
      <c r="I22" s="8"/>
      <c r="J22" s="8"/>
      <c r="K22" s="48">
        <f t="shared" si="0"/>
        <v>0</v>
      </c>
      <c r="L22" s="48">
        <f t="shared" si="1"/>
        <v>0</v>
      </c>
      <c r="M22" s="49"/>
      <c r="N22" s="49" t="str">
        <f t="shared" si="2"/>
        <v/>
      </c>
      <c r="O22" s="29"/>
      <c r="P22" s="54" t="str">
        <f t="shared" si="3"/>
        <v>BOŞ</v>
      </c>
      <c r="Q22" s="54">
        <f t="shared" ca="1" si="4"/>
        <v>0</v>
      </c>
      <c r="R22" s="2" t="str">
        <f ca="1">IFERROR(IF(COUNTIF($F$17:F22,F22)=1,IF(AND(_xlfn.DAYS(TODAY(),E22)&gt;34,U22=0),"HATA"),"DOĞRU"),"HATA")</f>
        <v>DOĞRU</v>
      </c>
      <c r="S22" s="29" t="str">
        <f t="shared" si="5"/>
        <v>DOĞRU</v>
      </c>
      <c r="T22" s="20">
        <f>IF(COUNTIF($F$17:F22,F22)=1,IF(SUMIF($F$17:$F$202,F22,$N$17:$N$202)&gt;=4250000,4250,SUMIF($F$17:$F$202,F22,$N$17:$N$202)*0.001),0)</f>
        <v>0</v>
      </c>
      <c r="U22" s="57" t="str">
        <f t="shared" ca="1" si="6"/>
        <v/>
      </c>
      <c r="V22" s="8" t="str">
        <f t="shared" si="7"/>
        <v/>
      </c>
      <c r="W22" s="8">
        <f t="shared" si="8"/>
        <v>0</v>
      </c>
      <c r="Z22" s="3" t="b">
        <f>IF(COUNTIF($W$17:W22,W22)=1,IF(W22&lt;&gt;"MALIN CİNSİ 1",IF(W22&lt;&gt;0,ROW(W22),"")))</f>
        <v>0</v>
      </c>
      <c r="AB22" s="21" t="e">
        <f>SMALL($Z$17:$Z$245,ROWS($A$7:A12))</f>
        <v>#NUM!</v>
      </c>
      <c r="AF22" s="3" t="str">
        <f t="shared" si="9"/>
        <v/>
      </c>
      <c r="AN22" s="1"/>
    </row>
    <row r="23" spans="1:40" ht="24.95" customHeight="1" x14ac:dyDescent="0.25">
      <c r="A23" s="5">
        <v>7</v>
      </c>
      <c r="B23" s="6"/>
      <c r="C23" s="31"/>
      <c r="D23" s="6"/>
      <c r="E23" s="55"/>
      <c r="F23" s="6"/>
      <c r="G23" s="6"/>
      <c r="H23" s="7"/>
      <c r="I23" s="8"/>
      <c r="J23" s="8"/>
      <c r="K23" s="48">
        <f t="shared" si="0"/>
        <v>0</v>
      </c>
      <c r="L23" s="48">
        <f t="shared" si="1"/>
        <v>0</v>
      </c>
      <c r="M23" s="49"/>
      <c r="N23" s="49" t="str">
        <f t="shared" si="2"/>
        <v/>
      </c>
      <c r="O23" s="29"/>
      <c r="P23" s="54" t="str">
        <f t="shared" si="3"/>
        <v>BOŞ</v>
      </c>
      <c r="Q23" s="54">
        <f t="shared" ca="1" si="4"/>
        <v>0</v>
      </c>
      <c r="R23" s="2" t="str">
        <f ca="1">IFERROR(IF(COUNTIF($F$17:F23,F23)=1,IF(AND(_xlfn.DAYS(TODAY(),E23)&gt;34,U23=0),"HATA"),"DOĞRU"),"HATA")</f>
        <v>DOĞRU</v>
      </c>
      <c r="S23" s="29" t="str">
        <f t="shared" si="5"/>
        <v>DOĞRU</v>
      </c>
      <c r="T23" s="20">
        <f>IF(COUNTIF($F$17:F23,F23)=1,IF(SUMIF($F$17:$F$202,F23,$N$17:$N$202)&gt;=4250000,4250,SUMIF($F$17:$F$202,F23,$N$17:$N$202)*0.001),0)</f>
        <v>0</v>
      </c>
      <c r="U23" s="57" t="str">
        <f t="shared" ca="1" si="6"/>
        <v/>
      </c>
      <c r="V23" s="8" t="str">
        <f t="shared" si="7"/>
        <v/>
      </c>
      <c r="W23" s="8">
        <f t="shared" si="8"/>
        <v>0</v>
      </c>
      <c r="Z23" s="3" t="b">
        <f>IF(COUNTIF($W$17:W23,W23)=1,IF(W23&lt;&gt;"MALIN CİNSİ 1",IF(W23&lt;&gt;0,ROW(W23),"")))</f>
        <v>0</v>
      </c>
      <c r="AB23" s="21" t="e">
        <f>SMALL($Z$17:$Z$245,ROWS($A$7:A13))</f>
        <v>#NUM!</v>
      </c>
      <c r="AF23" s="3" t="str">
        <f t="shared" si="9"/>
        <v/>
      </c>
      <c r="AN23" s="1"/>
    </row>
    <row r="24" spans="1:40" ht="24.95" customHeight="1" x14ac:dyDescent="0.25">
      <c r="A24" s="5">
        <v>8</v>
      </c>
      <c r="B24" s="6"/>
      <c r="C24" s="31"/>
      <c r="D24" s="6"/>
      <c r="E24" s="55"/>
      <c r="F24" s="6"/>
      <c r="G24" s="6"/>
      <c r="H24" s="7"/>
      <c r="I24" s="8"/>
      <c r="J24" s="8"/>
      <c r="K24" s="48">
        <f t="shared" si="0"/>
        <v>0</v>
      </c>
      <c r="L24" s="48">
        <f t="shared" si="1"/>
        <v>0</v>
      </c>
      <c r="M24" s="49"/>
      <c r="N24" s="49" t="str">
        <f t="shared" si="2"/>
        <v/>
      </c>
      <c r="O24" s="29"/>
      <c r="P24" s="54" t="str">
        <f t="shared" si="3"/>
        <v>BOŞ</v>
      </c>
      <c r="Q24" s="54">
        <f t="shared" ca="1" si="4"/>
        <v>0</v>
      </c>
      <c r="R24" s="2" t="str">
        <f ca="1">IFERROR(IF(COUNTIF($F$17:F24,F24)=1,IF(AND(_xlfn.DAYS(TODAY(),E24)&gt;34,U24=0),"HATA"),"DOĞRU"),"HATA")</f>
        <v>DOĞRU</v>
      </c>
      <c r="S24" s="29" t="str">
        <f t="shared" si="5"/>
        <v>DOĞRU</v>
      </c>
      <c r="T24" s="20">
        <f>IF(COUNTIF($F$17:F24,F24)=1,IF(SUMIF($F$17:$F$202,F24,$N$17:$N$202)&gt;=4250000,4250,SUMIF($F$17:$F$202,F24,$N$17:$N$202)*0.001),0)</f>
        <v>0</v>
      </c>
      <c r="U24" s="57" t="str">
        <f t="shared" ca="1" si="6"/>
        <v/>
      </c>
      <c r="V24" s="8" t="str">
        <f t="shared" si="7"/>
        <v/>
      </c>
      <c r="W24" s="8">
        <f t="shared" si="8"/>
        <v>0</v>
      </c>
      <c r="Z24" s="3" t="b">
        <f>IF(COUNTIF($W$17:W24,W24)=1,IF(W24&lt;&gt;"MALIN CİNSİ 1",IF(W24&lt;&gt;0,ROW(W24),"")))</f>
        <v>0</v>
      </c>
      <c r="AB24" s="21" t="e">
        <f>SMALL($Z$17:$Z$245,ROWS($A$7:A14))</f>
        <v>#NUM!</v>
      </c>
      <c r="AF24" s="3" t="str">
        <f t="shared" si="9"/>
        <v/>
      </c>
    </row>
    <row r="25" spans="1:40" ht="24.95" customHeight="1" x14ac:dyDescent="0.25">
      <c r="A25" s="5">
        <v>9</v>
      </c>
      <c r="B25" s="6"/>
      <c r="C25" s="31"/>
      <c r="D25" s="6"/>
      <c r="E25" s="55"/>
      <c r="F25" s="6"/>
      <c r="G25" s="6"/>
      <c r="H25" s="7"/>
      <c r="I25" s="8"/>
      <c r="J25" s="8"/>
      <c r="K25" s="48">
        <f t="shared" ref="K25" si="10">IF(I25="",H25*J25,I25*J25)</f>
        <v>0</v>
      </c>
      <c r="L25" s="48">
        <f t="shared" ref="L25" si="11">K25*$Y$12%</f>
        <v>0</v>
      </c>
      <c r="M25" s="49"/>
      <c r="N25" s="49" t="str">
        <f t="shared" ref="N25" si="12">IF(B25="","",K25-(L25+M25))</f>
        <v/>
      </c>
      <c r="O25" s="29"/>
      <c r="P25" s="54" t="str">
        <f t="shared" si="3"/>
        <v>BOŞ</v>
      </c>
      <c r="Q25" s="54">
        <f t="shared" ca="1" si="4"/>
        <v>0</v>
      </c>
      <c r="R25" s="2" t="str">
        <f ca="1">IFERROR(IF(COUNTIF($F$17:F25,F25)=1,IF(AND(_xlfn.DAYS(TODAY(),E25)&gt;34,U25=0),"HATA"),"DOĞRU"),"HATA")</f>
        <v>DOĞRU</v>
      </c>
      <c r="S25" s="29" t="str">
        <f t="shared" si="5"/>
        <v>DOĞRU</v>
      </c>
      <c r="T25" s="20">
        <f>IF(COUNTIF($F$17:F25,F25)=1,IF(SUMIF($F$17:$F$202,F25,$N$17:$N$202)&gt;=4250000,4250,SUMIF($F$17:$F$202,F25,$N$17:$N$202)*0.001),0)</f>
        <v>0</v>
      </c>
      <c r="U25" s="57" t="str">
        <f ca="1">IF(B25="","",IF(AND(WEEKDAY(TODAY(),2)=1,_xlfn.DAYS(TODAY(),E25)&lt;VLOOKUP(MONTH(TODAY()),$AI$1:$AK$12,3,0)),0,IF(AND(WEEKDAY(TODAY()-1,2)=7,E25=TODAY()-31),0,IF(AND(WEEKDAY(TODAY()-2,2)=6,E25=TODAY()-31),0,IF(AND(WEEKDAY(TODAY()-2,2)=6,E25=TODAY()-32),0,IF(E25&gt;=TODAY()-30,0,IF(AND(DAY(E25)=DAY($AB$7),E25&gt;TODAY()-56),0,T25/2)))))))</f>
        <v/>
      </c>
      <c r="V25" s="8" t="str">
        <f t="shared" si="7"/>
        <v/>
      </c>
      <c r="W25" s="8">
        <f t="shared" si="8"/>
        <v>0</v>
      </c>
      <c r="Z25" s="3" t="b">
        <f>IF(COUNTIF($W$17:W25,W25)=1,IF(W25&lt;&gt;"MALIN CİNSİ 1",IF(W25&lt;&gt;0,ROW(W25),"")))</f>
        <v>0</v>
      </c>
      <c r="AB25" s="21" t="e">
        <f>SMALL($Z$17:$Z$245,ROWS($A$7:A15))</f>
        <v>#NUM!</v>
      </c>
      <c r="AF25" s="3" t="str">
        <f t="shared" si="9"/>
        <v/>
      </c>
    </row>
    <row r="26" spans="1:40" ht="24.95" customHeight="1" x14ac:dyDescent="0.25">
      <c r="A26" s="5">
        <v>10</v>
      </c>
      <c r="B26" s="6"/>
      <c r="C26" s="31"/>
      <c r="D26" s="6"/>
      <c r="E26" s="55"/>
      <c r="F26" s="6"/>
      <c r="G26" s="6"/>
      <c r="H26" s="7"/>
      <c r="I26" s="8"/>
      <c r="J26" s="8"/>
      <c r="K26" s="48">
        <f t="shared" ref="K26:K41" si="13">IF(I26="",H26*J26,I26*J26)</f>
        <v>0</v>
      </c>
      <c r="L26" s="48">
        <f t="shared" ref="L26:L41" si="14">K26*$Y$12%</f>
        <v>0</v>
      </c>
      <c r="M26" s="49"/>
      <c r="N26" s="49" t="str">
        <f t="shared" ref="N26:N41" si="15">IF(B26="","",K26-(L26+M26))</f>
        <v/>
      </c>
      <c r="O26" s="29"/>
      <c r="P26" s="54" t="str">
        <f t="shared" si="3"/>
        <v>BOŞ</v>
      </c>
      <c r="Q26" s="54">
        <f t="shared" ca="1" si="4"/>
        <v>0</v>
      </c>
      <c r="R26" s="2" t="str">
        <f ca="1">IFERROR(IF(COUNTIF($F$17:F26,F26)=1,IF(AND(_xlfn.DAYS(TODAY(),E26)&gt;34,U26=0),"HATA"),"DOĞRU"),"HATA")</f>
        <v>DOĞRU</v>
      </c>
      <c r="S26" s="29" t="str">
        <f t="shared" si="5"/>
        <v>DOĞRU</v>
      </c>
      <c r="T26" s="20">
        <f>IF(COUNTIF($F$17:F26,F26)=1,IF(SUMIF($F$17:$F$202,F26,$N$17:$N$202)&gt;=4250000,4250,SUMIF($F$17:$F$202,F26,$N$17:$N$202)*0.001),0)</f>
        <v>0</v>
      </c>
      <c r="U26" s="57" t="str">
        <f t="shared" ca="1" si="6"/>
        <v/>
      </c>
      <c r="V26" s="8" t="str">
        <f t="shared" si="7"/>
        <v/>
      </c>
      <c r="W26" s="8">
        <f t="shared" si="8"/>
        <v>0</v>
      </c>
      <c r="Z26" s="3" t="b">
        <f>IF(COUNTIF($W$17:W26,W26)=1,IF(W26&lt;&gt;"MALIN CİNSİ 1",IF(W26&lt;&gt;0,ROW(W26),"")))</f>
        <v>0</v>
      </c>
      <c r="AB26" s="21" t="e">
        <f>SMALL($Z$17:$Z$245,ROWS($A$7:A16))</f>
        <v>#NUM!</v>
      </c>
      <c r="AF26" s="3" t="str">
        <f t="shared" si="9"/>
        <v/>
      </c>
    </row>
    <row r="27" spans="1:40" ht="24.95" customHeight="1" x14ac:dyDescent="0.25">
      <c r="A27" s="5">
        <v>11</v>
      </c>
      <c r="B27" s="6"/>
      <c r="C27" s="31"/>
      <c r="D27" s="6"/>
      <c r="E27" s="11"/>
      <c r="F27" s="6"/>
      <c r="G27" s="6"/>
      <c r="H27" s="7"/>
      <c r="I27" s="8"/>
      <c r="J27" s="8"/>
      <c r="K27" s="48">
        <f t="shared" si="13"/>
        <v>0</v>
      </c>
      <c r="L27" s="48">
        <f t="shared" si="14"/>
        <v>0</v>
      </c>
      <c r="M27" s="49"/>
      <c r="N27" s="49" t="str">
        <f t="shared" si="15"/>
        <v/>
      </c>
      <c r="O27" s="29"/>
      <c r="P27" s="54" t="str">
        <f t="shared" si="3"/>
        <v>BOŞ</v>
      </c>
      <c r="Q27" s="54">
        <f t="shared" ca="1" si="4"/>
        <v>0</v>
      </c>
      <c r="R27" s="2" t="str">
        <f ca="1">IFERROR(IF(COUNTIF($F$17:F27,F27)=1,IF(AND(_xlfn.DAYS(TODAY(),E27)&gt;34,U27=0),"HATA"),"DOĞRU"),"HATA")</f>
        <v>DOĞRU</v>
      </c>
      <c r="S27" s="29" t="str">
        <f t="shared" si="5"/>
        <v>DOĞRU</v>
      </c>
      <c r="T27" s="20">
        <f>IF(COUNTIF($F$17:F27,F27)=1,IF(SUMIF($F$17:$F$202,F27,$N$17:$N$202)&gt;=4250000,4250,SUMIF($F$17:$F$202,F27,$N$17:$N$202)*0.001),0)</f>
        <v>0</v>
      </c>
      <c r="U27" s="57" t="str">
        <f t="shared" ca="1" si="6"/>
        <v/>
      </c>
      <c r="V27" s="8" t="str">
        <f t="shared" si="7"/>
        <v/>
      </c>
      <c r="W27" s="8">
        <f t="shared" si="8"/>
        <v>0</v>
      </c>
      <c r="Z27" s="3" t="b">
        <f>IF(COUNTIF($W$17:W27,W27)=1,IF(W27&lt;&gt;"MALIN CİNSİ 1",IF(W27&lt;&gt;0,ROW(W27),"")))</f>
        <v>0</v>
      </c>
      <c r="AB27" s="21" t="e">
        <f>SMALL($Z$17:$Z$245,ROWS($A$7:A17))</f>
        <v>#NUM!</v>
      </c>
      <c r="AF27" s="3" t="str">
        <f t="shared" si="9"/>
        <v/>
      </c>
    </row>
    <row r="28" spans="1:40" ht="24.95" customHeight="1" x14ac:dyDescent="0.25">
      <c r="A28" s="5">
        <v>12</v>
      </c>
      <c r="B28" s="6"/>
      <c r="C28" s="31"/>
      <c r="D28" s="6"/>
      <c r="E28" s="11"/>
      <c r="F28" s="6"/>
      <c r="G28" s="6"/>
      <c r="H28" s="7"/>
      <c r="I28" s="8"/>
      <c r="J28" s="8"/>
      <c r="K28" s="48">
        <f t="shared" si="13"/>
        <v>0</v>
      </c>
      <c r="L28" s="48">
        <f t="shared" si="14"/>
        <v>0</v>
      </c>
      <c r="M28" s="49"/>
      <c r="N28" s="49" t="str">
        <f t="shared" si="15"/>
        <v/>
      </c>
      <c r="O28" s="29"/>
      <c r="P28" s="54" t="str">
        <f t="shared" si="3"/>
        <v>BOŞ</v>
      </c>
      <c r="Q28" s="54">
        <f t="shared" ca="1" si="4"/>
        <v>0</v>
      </c>
      <c r="R28" s="2" t="str">
        <f ca="1">IFERROR(IF(COUNTIF($F$17:F28,F28)=1,IF(AND(_xlfn.DAYS(TODAY(),E28)&gt;34,U28=0),"HATA"),"DOĞRU"),"HATA")</f>
        <v>DOĞRU</v>
      </c>
      <c r="S28" s="29" t="str">
        <f t="shared" si="5"/>
        <v>DOĞRU</v>
      </c>
      <c r="T28" s="20">
        <f>IF(COUNTIF($F$17:F28,F28)=1,IF(SUMIF($F$17:$F$202,F28,$N$17:$N$202)&gt;=4250000,4250,SUMIF($F$17:$F$202,F28,$N$17:$N$202)*0.001),0)</f>
        <v>0</v>
      </c>
      <c r="U28" s="57" t="str">
        <f t="shared" ca="1" si="6"/>
        <v/>
      </c>
      <c r="V28" s="8" t="str">
        <f t="shared" si="7"/>
        <v/>
      </c>
      <c r="W28" s="8">
        <f t="shared" si="8"/>
        <v>0</v>
      </c>
      <c r="Z28" s="3" t="b">
        <f>IF(COUNTIF($W$17:W28,W28)=1,IF(W28&lt;&gt;"MALIN CİNSİ 1",IF(W28&lt;&gt;0,ROW(W28),"")))</f>
        <v>0</v>
      </c>
      <c r="AB28" s="21" t="e">
        <f>SMALL($Z$17:$Z$245,ROWS($A$7:A18))</f>
        <v>#NUM!</v>
      </c>
      <c r="AF28" s="3" t="str">
        <f t="shared" si="9"/>
        <v/>
      </c>
    </row>
    <row r="29" spans="1:40" ht="24.95" customHeight="1" x14ac:dyDescent="0.25">
      <c r="A29" s="5">
        <v>13</v>
      </c>
      <c r="B29" s="6"/>
      <c r="C29" s="31"/>
      <c r="D29" s="6"/>
      <c r="E29" s="11"/>
      <c r="F29" s="6"/>
      <c r="G29" s="6"/>
      <c r="H29" s="7"/>
      <c r="I29" s="8"/>
      <c r="J29" s="8"/>
      <c r="K29" s="48">
        <f t="shared" si="13"/>
        <v>0</v>
      </c>
      <c r="L29" s="48">
        <f t="shared" si="14"/>
        <v>0</v>
      </c>
      <c r="M29" s="49"/>
      <c r="N29" s="49" t="str">
        <f t="shared" si="15"/>
        <v/>
      </c>
      <c r="O29" s="29"/>
      <c r="P29" s="54" t="str">
        <f t="shared" si="3"/>
        <v>BOŞ</v>
      </c>
      <c r="Q29" s="54">
        <f t="shared" ca="1" si="4"/>
        <v>0</v>
      </c>
      <c r="R29" s="2" t="str">
        <f ca="1">IFERROR(IF(COUNTIF($F$17:F29,F29)=1,IF(AND(_xlfn.DAYS(TODAY(),E29)&gt;34,U29=0),"HATA"),"DOĞRU"),"HATA")</f>
        <v>DOĞRU</v>
      </c>
      <c r="S29" s="29" t="str">
        <f t="shared" si="5"/>
        <v>DOĞRU</v>
      </c>
      <c r="T29" s="20">
        <f>IF(COUNTIF($F$17:F29,F29)=1,IF(SUMIF($F$17:$F$202,F29,$N$17:$N$202)&gt;=4250000,4250,SUMIF($F$17:$F$202,F29,$N$17:$N$202)*0.001),0)</f>
        <v>0</v>
      </c>
      <c r="U29" s="57" t="str">
        <f t="shared" ca="1" si="6"/>
        <v/>
      </c>
      <c r="V29" s="8" t="str">
        <f t="shared" si="7"/>
        <v/>
      </c>
      <c r="W29" s="8">
        <f t="shared" si="8"/>
        <v>0</v>
      </c>
      <c r="Z29" s="3" t="b">
        <f>IF(COUNTIF($W$17:W29,W29)=1,IF(W29&lt;&gt;"MALIN CİNSİ 1",IF(W29&lt;&gt;0,ROW(W29),"")))</f>
        <v>0</v>
      </c>
      <c r="AB29" s="21" t="e">
        <f>SMALL($Z$17:$Z$245,ROWS($A$7:A19))</f>
        <v>#NUM!</v>
      </c>
      <c r="AF29" s="3" t="str">
        <f t="shared" si="9"/>
        <v/>
      </c>
    </row>
    <row r="30" spans="1:40" ht="24.95" customHeight="1" x14ac:dyDescent="0.25">
      <c r="A30" s="5">
        <v>14</v>
      </c>
      <c r="B30" s="6"/>
      <c r="C30" s="31"/>
      <c r="D30" s="6"/>
      <c r="E30" s="11"/>
      <c r="F30" s="6"/>
      <c r="G30" s="6"/>
      <c r="H30" s="7"/>
      <c r="I30" s="8"/>
      <c r="J30" s="8"/>
      <c r="K30" s="48">
        <f t="shared" si="13"/>
        <v>0</v>
      </c>
      <c r="L30" s="48">
        <f t="shared" si="14"/>
        <v>0</v>
      </c>
      <c r="M30" s="49"/>
      <c r="N30" s="49" t="str">
        <f t="shared" si="15"/>
        <v/>
      </c>
      <c r="O30" s="29"/>
      <c r="P30" s="54" t="str">
        <f t="shared" si="3"/>
        <v>BOŞ</v>
      </c>
      <c r="Q30" s="54">
        <f t="shared" ca="1" si="4"/>
        <v>0</v>
      </c>
      <c r="R30" s="2" t="str">
        <f ca="1">IFERROR(IF(COUNTIF($F$17:F30,F30)=1,IF(AND(_xlfn.DAYS(TODAY(),E30)&gt;34,U30=0),"HATA"),"DOĞRU"),"HATA")</f>
        <v>DOĞRU</v>
      </c>
      <c r="S30" s="29" t="str">
        <f t="shared" si="5"/>
        <v>DOĞRU</v>
      </c>
      <c r="T30" s="20">
        <f>IF(COUNTIF($F$17:F30,F30)=1,IF(SUMIF($F$17:$F$202,F30,$N$17:$N$202)&gt;=4250000,4250,SUMIF($F$17:$F$202,F30,$N$17:$N$202)*0.001),0)</f>
        <v>0</v>
      </c>
      <c r="U30" s="57" t="str">
        <f t="shared" ca="1" si="6"/>
        <v/>
      </c>
      <c r="V30" s="8" t="str">
        <f t="shared" si="7"/>
        <v/>
      </c>
      <c r="W30" s="8">
        <f t="shared" si="8"/>
        <v>0</v>
      </c>
      <c r="Z30" s="3" t="b">
        <f>IF(COUNTIF($W$17:W30,W30)=1,IF(W30&lt;&gt;"MALIN CİNSİ 1",IF(W30&lt;&gt;0,ROW(W30),"")))</f>
        <v>0</v>
      </c>
      <c r="AB30" s="21" t="e">
        <f>SMALL($Z$17:$Z$245,ROWS($A$7:A20))</f>
        <v>#NUM!</v>
      </c>
      <c r="AF30" s="3" t="str">
        <f t="shared" si="9"/>
        <v/>
      </c>
    </row>
    <row r="31" spans="1:40" ht="24.95" customHeight="1" x14ac:dyDescent="0.25">
      <c r="A31" s="5">
        <v>15</v>
      </c>
      <c r="B31" s="6"/>
      <c r="C31" s="31"/>
      <c r="D31" s="6"/>
      <c r="E31" s="11"/>
      <c r="F31" s="6"/>
      <c r="G31" s="6"/>
      <c r="H31" s="7"/>
      <c r="I31" s="8"/>
      <c r="J31" s="8"/>
      <c r="K31" s="48">
        <f t="shared" si="13"/>
        <v>0</v>
      </c>
      <c r="L31" s="48">
        <f t="shared" si="14"/>
        <v>0</v>
      </c>
      <c r="M31" s="49"/>
      <c r="N31" s="49" t="str">
        <f t="shared" si="15"/>
        <v/>
      </c>
      <c r="O31" s="29"/>
      <c r="P31" s="54" t="str">
        <f t="shared" si="3"/>
        <v>BOŞ</v>
      </c>
      <c r="Q31" s="54">
        <f t="shared" ca="1" si="4"/>
        <v>0</v>
      </c>
      <c r="R31" s="2" t="str">
        <f ca="1">IFERROR(IF(COUNTIF($F$17:F31,F31)=1,IF(AND(_xlfn.DAYS(TODAY(),E31)&gt;34,U31=0),"HATA"),"DOĞRU"),"HATA")</f>
        <v>DOĞRU</v>
      </c>
      <c r="S31" s="29" t="str">
        <f t="shared" si="5"/>
        <v>DOĞRU</v>
      </c>
      <c r="T31" s="20">
        <f>IF(COUNTIF($F$17:F31,F31)=1,IF(SUMIF($F$17:$F$202,F31,$N$17:$N$202)&gt;=4250000,4250,SUMIF($F$17:$F$202,F31,$N$17:$N$202)*0.001),0)</f>
        <v>0</v>
      </c>
      <c r="U31" s="57" t="str">
        <f t="shared" ca="1" si="6"/>
        <v/>
      </c>
      <c r="V31" s="8" t="str">
        <f t="shared" si="7"/>
        <v/>
      </c>
      <c r="W31" s="8">
        <f t="shared" si="8"/>
        <v>0</v>
      </c>
      <c r="Z31" s="3" t="b">
        <f>IF(COUNTIF($W$17:W31,W31)=1,IF(W31&lt;&gt;"MALIN CİNSİ 1",IF(W31&lt;&gt;0,ROW(W31),"")))</f>
        <v>0</v>
      </c>
      <c r="AB31" s="21" t="e">
        <f>SMALL($Z$17:$Z$245,ROWS($A$7:A21))</f>
        <v>#NUM!</v>
      </c>
      <c r="AF31" s="3" t="str">
        <f t="shared" si="9"/>
        <v/>
      </c>
    </row>
    <row r="32" spans="1:40" ht="24.95" customHeight="1" x14ac:dyDescent="0.25">
      <c r="A32" s="5">
        <v>16</v>
      </c>
      <c r="B32" s="6"/>
      <c r="C32" s="31"/>
      <c r="D32" s="6"/>
      <c r="E32" s="11"/>
      <c r="F32" s="6"/>
      <c r="G32" s="6"/>
      <c r="H32" s="7"/>
      <c r="I32" s="8"/>
      <c r="J32" s="8"/>
      <c r="K32" s="48">
        <f t="shared" si="13"/>
        <v>0</v>
      </c>
      <c r="L32" s="48">
        <f t="shared" si="14"/>
        <v>0</v>
      </c>
      <c r="M32" s="49"/>
      <c r="N32" s="49" t="str">
        <f t="shared" si="15"/>
        <v/>
      </c>
      <c r="O32" s="29"/>
      <c r="P32" s="54" t="str">
        <f t="shared" si="3"/>
        <v>BOŞ</v>
      </c>
      <c r="Q32" s="54">
        <f t="shared" ca="1" si="4"/>
        <v>0</v>
      </c>
      <c r="R32" s="2" t="str">
        <f ca="1">IFERROR(IF(COUNTIF($F$17:F32,F32)=1,IF(AND(_xlfn.DAYS(TODAY(),E32)&gt;34,U32=0),"HATA"),"DOĞRU"),"HATA")</f>
        <v>DOĞRU</v>
      </c>
      <c r="S32" s="29" t="str">
        <f t="shared" si="5"/>
        <v>DOĞRU</v>
      </c>
      <c r="T32" s="20">
        <f>IF(COUNTIF($F$17:F32,F32)=1,IF(SUMIF($F$17:$F$202,F32,$N$17:$N$202)&gt;=4250000,4250,SUMIF($F$17:$F$202,F32,$N$17:$N$202)*0.001),0)</f>
        <v>0</v>
      </c>
      <c r="U32" s="57" t="str">
        <f t="shared" ca="1" si="6"/>
        <v/>
      </c>
      <c r="V32" s="8" t="str">
        <f t="shared" si="7"/>
        <v/>
      </c>
      <c r="W32" s="8">
        <f t="shared" si="8"/>
        <v>0</v>
      </c>
      <c r="Z32" s="3" t="b">
        <f>IF(COUNTIF($W$17:W32,W32)=1,IF(W32&lt;&gt;"MALIN CİNSİ 1",IF(W32&lt;&gt;0,ROW(W32),"")))</f>
        <v>0</v>
      </c>
      <c r="AB32" s="21" t="e">
        <f>SMALL($Z$17:$Z$245,ROWS($A$7:A22))</f>
        <v>#NUM!</v>
      </c>
      <c r="AF32" s="3" t="str">
        <f t="shared" si="9"/>
        <v/>
      </c>
    </row>
    <row r="33" spans="1:32" ht="24.95" customHeight="1" x14ac:dyDescent="0.25">
      <c r="A33" s="5">
        <v>17</v>
      </c>
      <c r="B33" s="6"/>
      <c r="C33" s="31"/>
      <c r="D33" s="6"/>
      <c r="E33" s="11"/>
      <c r="F33" s="6"/>
      <c r="G33" s="6"/>
      <c r="H33" s="7"/>
      <c r="I33" s="8"/>
      <c r="J33" s="8"/>
      <c r="K33" s="48">
        <f t="shared" si="13"/>
        <v>0</v>
      </c>
      <c r="L33" s="48">
        <f t="shared" si="14"/>
        <v>0</v>
      </c>
      <c r="M33" s="49"/>
      <c r="N33" s="49" t="str">
        <f t="shared" si="15"/>
        <v/>
      </c>
      <c r="O33" s="29"/>
      <c r="P33" s="54" t="str">
        <f t="shared" si="3"/>
        <v>BOŞ</v>
      </c>
      <c r="Q33" s="54">
        <f t="shared" ca="1" si="4"/>
        <v>0</v>
      </c>
      <c r="R33" s="2" t="str">
        <f ca="1">IFERROR(IF(COUNTIF($F$17:F33,F33)=1,IF(AND(_xlfn.DAYS(TODAY(),E33)&gt;34,U33=0),"HATA"),"DOĞRU"),"HATA")</f>
        <v>DOĞRU</v>
      </c>
      <c r="S33" s="29" t="str">
        <f t="shared" si="5"/>
        <v>DOĞRU</v>
      </c>
      <c r="T33" s="20">
        <f>IF(COUNTIF($F$17:F33,F33)=1,IF(SUMIF($F$17:$F$202,F33,$N$17:$N$202)&gt;=4250000,4250,SUMIF($F$17:$F$202,F33,$N$17:$N$202)*0.001),0)</f>
        <v>0</v>
      </c>
      <c r="U33" s="57" t="str">
        <f t="shared" ca="1" si="6"/>
        <v/>
      </c>
      <c r="V33" s="8" t="str">
        <f t="shared" si="7"/>
        <v/>
      </c>
      <c r="W33" s="8">
        <f t="shared" si="8"/>
        <v>0</v>
      </c>
      <c r="Z33" s="3" t="b">
        <f>IF(COUNTIF($W$17:W33,W33)=1,IF(W33&lt;&gt;"MALIN CİNSİ 1",IF(W33&lt;&gt;0,ROW(W33),"")))</f>
        <v>0</v>
      </c>
      <c r="AB33" s="21" t="e">
        <f>SMALL($Z$17:$Z$245,ROWS($A$7:A23))</f>
        <v>#NUM!</v>
      </c>
      <c r="AF33" s="3" t="str">
        <f t="shared" si="9"/>
        <v/>
      </c>
    </row>
    <row r="34" spans="1:32" ht="24.95" customHeight="1" x14ac:dyDescent="0.25">
      <c r="A34" s="5">
        <v>18</v>
      </c>
      <c r="B34" s="6"/>
      <c r="C34" s="31"/>
      <c r="D34" s="6"/>
      <c r="E34" s="11"/>
      <c r="F34" s="6"/>
      <c r="G34" s="6"/>
      <c r="H34" s="7"/>
      <c r="I34" s="8"/>
      <c r="J34" s="8"/>
      <c r="K34" s="48">
        <f t="shared" si="13"/>
        <v>0</v>
      </c>
      <c r="L34" s="48">
        <f t="shared" si="14"/>
        <v>0</v>
      </c>
      <c r="M34" s="49"/>
      <c r="N34" s="49" t="str">
        <f t="shared" si="15"/>
        <v/>
      </c>
      <c r="O34" s="29"/>
      <c r="P34" s="54" t="str">
        <f t="shared" si="3"/>
        <v>BOŞ</v>
      </c>
      <c r="Q34" s="54">
        <f t="shared" ca="1" si="4"/>
        <v>0</v>
      </c>
      <c r="R34" s="2" t="str">
        <f ca="1">IFERROR(IF(COUNTIF($F$17:F34,F34)=1,IF(AND(_xlfn.DAYS(TODAY(),E34)&gt;34,U34=0),"HATA"),"DOĞRU"),"HATA")</f>
        <v>DOĞRU</v>
      </c>
      <c r="S34" s="29" t="str">
        <f t="shared" si="5"/>
        <v>DOĞRU</v>
      </c>
      <c r="T34" s="20">
        <f>IF(COUNTIF($F$17:F34,F34)=1,IF(SUMIF($F$17:$F$202,F34,$N$17:$N$202)&gt;=4250000,4250,SUMIF($F$17:$F$202,F34,$N$17:$N$202)*0.001),0)</f>
        <v>0</v>
      </c>
      <c r="U34" s="57" t="str">
        <f t="shared" ca="1" si="6"/>
        <v/>
      </c>
      <c r="V34" s="8" t="str">
        <f t="shared" si="7"/>
        <v/>
      </c>
      <c r="W34" s="8">
        <f t="shared" si="8"/>
        <v>0</v>
      </c>
      <c r="Z34" s="3" t="b">
        <f>IF(COUNTIF($W$17:W34,W34)=1,IF(W34&lt;&gt;"MALIN CİNSİ 1",IF(W34&lt;&gt;0,ROW(W34),"")))</f>
        <v>0</v>
      </c>
      <c r="AB34" s="21" t="e">
        <f>SMALL($Z$17:$Z$245,ROWS($A$7:A24))</f>
        <v>#NUM!</v>
      </c>
      <c r="AF34" s="3" t="str">
        <f t="shared" si="9"/>
        <v/>
      </c>
    </row>
    <row r="35" spans="1:32" ht="24.95" customHeight="1" x14ac:dyDescent="0.25">
      <c r="A35" s="5">
        <v>19</v>
      </c>
      <c r="B35" s="6"/>
      <c r="C35" s="31"/>
      <c r="D35" s="6"/>
      <c r="E35" s="11"/>
      <c r="F35" s="6"/>
      <c r="G35" s="6"/>
      <c r="H35" s="7"/>
      <c r="I35" s="8"/>
      <c r="J35" s="8"/>
      <c r="K35" s="48">
        <f t="shared" si="13"/>
        <v>0</v>
      </c>
      <c r="L35" s="48">
        <f t="shared" si="14"/>
        <v>0</v>
      </c>
      <c r="M35" s="49"/>
      <c r="N35" s="49" t="str">
        <f t="shared" si="15"/>
        <v/>
      </c>
      <c r="O35" s="29"/>
      <c r="P35" s="54" t="str">
        <f t="shared" si="3"/>
        <v>BOŞ</v>
      </c>
      <c r="Q35" s="54">
        <f t="shared" ca="1" si="4"/>
        <v>0</v>
      </c>
      <c r="R35" s="2" t="str">
        <f ca="1">IFERROR(IF(COUNTIF($F$17:F35,F35)=1,IF(AND(_xlfn.DAYS(TODAY(),E35)&gt;34,U35=0),"HATA"),"DOĞRU"),"HATA")</f>
        <v>DOĞRU</v>
      </c>
      <c r="S35" s="29" t="str">
        <f t="shared" si="5"/>
        <v>DOĞRU</v>
      </c>
      <c r="T35" s="20">
        <f>IF(COUNTIF($F$17:F35,F35)=1,IF(SUMIF($F$17:$F$202,F35,$N$17:$N$202)&gt;=4250000,4250,SUMIF($F$17:$F$202,F35,$N$17:$N$202)*0.001),0)</f>
        <v>0</v>
      </c>
      <c r="U35" s="57" t="str">
        <f t="shared" ca="1" si="6"/>
        <v/>
      </c>
      <c r="V35" s="8" t="str">
        <f t="shared" si="7"/>
        <v/>
      </c>
      <c r="W35" s="8">
        <f t="shared" si="8"/>
        <v>0</v>
      </c>
      <c r="Z35" s="3" t="b">
        <f>IF(COUNTIF($W$17:W35,W35)=1,IF(W35&lt;&gt;"MALIN CİNSİ 1",IF(W35&lt;&gt;0,ROW(W35),"")))</f>
        <v>0</v>
      </c>
      <c r="AB35" s="21" t="e">
        <f>SMALL($Z$17:$Z$245,ROWS($A$7:A25))</f>
        <v>#NUM!</v>
      </c>
      <c r="AF35" s="3" t="str">
        <f t="shared" si="9"/>
        <v/>
      </c>
    </row>
    <row r="36" spans="1:32" ht="24.95" customHeight="1" x14ac:dyDescent="0.25">
      <c r="A36" s="5">
        <v>20</v>
      </c>
      <c r="B36" s="6"/>
      <c r="C36" s="31"/>
      <c r="D36" s="6"/>
      <c r="E36" s="11"/>
      <c r="F36" s="6"/>
      <c r="G36" s="6"/>
      <c r="H36" s="7"/>
      <c r="I36" s="8"/>
      <c r="J36" s="8"/>
      <c r="K36" s="48">
        <f t="shared" si="13"/>
        <v>0</v>
      </c>
      <c r="L36" s="48">
        <f t="shared" si="14"/>
        <v>0</v>
      </c>
      <c r="M36" s="49"/>
      <c r="N36" s="49" t="str">
        <f t="shared" si="15"/>
        <v/>
      </c>
      <c r="O36" s="29"/>
      <c r="P36" s="54" t="str">
        <f t="shared" si="3"/>
        <v>BOŞ</v>
      </c>
      <c r="Q36" s="54">
        <f t="shared" ca="1" si="4"/>
        <v>0</v>
      </c>
      <c r="R36" s="2" t="str">
        <f ca="1">IFERROR(IF(COUNTIF($F$17:F36,F36)=1,IF(AND(_xlfn.DAYS(TODAY(),E36)&gt;34,U36=0),"HATA"),"DOĞRU"),"HATA")</f>
        <v>DOĞRU</v>
      </c>
      <c r="S36" s="29" t="str">
        <f t="shared" si="5"/>
        <v>DOĞRU</v>
      </c>
      <c r="T36" s="20">
        <f>IF(COUNTIF($F$17:F36,F36)=1,IF(SUMIF($F$17:$F$202,F36,$N$17:$N$202)&gt;=4250000,4250,SUMIF($F$17:$F$202,F36,$N$17:$N$202)*0.001),0)</f>
        <v>0</v>
      </c>
      <c r="U36" s="57" t="str">
        <f t="shared" ca="1" si="6"/>
        <v/>
      </c>
      <c r="V36" s="8" t="str">
        <f t="shared" si="7"/>
        <v/>
      </c>
      <c r="W36" s="8">
        <f t="shared" si="8"/>
        <v>0</v>
      </c>
      <c r="Z36" s="3" t="b">
        <f>IF(COUNTIF($W$17:W36,W36)=1,IF(W36&lt;&gt;"MALIN CİNSİ 1",IF(W36&lt;&gt;0,ROW(W36),"")))</f>
        <v>0</v>
      </c>
      <c r="AB36" s="21" t="e">
        <f>SMALL($Z$17:$Z$245,ROWS($A$7:A26))</f>
        <v>#NUM!</v>
      </c>
      <c r="AF36" s="3" t="str">
        <f t="shared" si="9"/>
        <v/>
      </c>
    </row>
    <row r="37" spans="1:32" ht="24.95" customHeight="1" x14ac:dyDescent="0.25">
      <c r="A37" s="5">
        <v>21</v>
      </c>
      <c r="B37" s="6"/>
      <c r="C37" s="31"/>
      <c r="D37" s="6"/>
      <c r="E37" s="11"/>
      <c r="F37" s="6"/>
      <c r="G37" s="6"/>
      <c r="H37" s="7"/>
      <c r="I37" s="8"/>
      <c r="J37" s="8"/>
      <c r="K37" s="48">
        <f t="shared" si="13"/>
        <v>0</v>
      </c>
      <c r="L37" s="48">
        <f t="shared" si="14"/>
        <v>0</v>
      </c>
      <c r="M37" s="49"/>
      <c r="N37" s="49" t="str">
        <f t="shared" si="15"/>
        <v/>
      </c>
      <c r="O37" s="29"/>
      <c r="P37" s="54" t="str">
        <f t="shared" si="3"/>
        <v>BOŞ</v>
      </c>
      <c r="Q37" s="54">
        <f t="shared" ca="1" si="4"/>
        <v>0</v>
      </c>
      <c r="R37" s="2" t="str">
        <f ca="1">IFERROR(IF(COUNTIF($F$17:F37,F37)=1,IF(AND(_xlfn.DAYS(TODAY(),E37)&gt;34,U37=0),"HATA"),"DOĞRU"),"HATA")</f>
        <v>DOĞRU</v>
      </c>
      <c r="S37" s="29" t="str">
        <f t="shared" si="5"/>
        <v>DOĞRU</v>
      </c>
      <c r="T37" s="20">
        <f>IF(COUNTIF($F$17:F37,F37)=1,IF(SUMIF($F$17:$F$202,F37,$N$17:$N$202)&gt;=4250000,4250,SUMIF($F$17:$F$202,F37,$N$17:$N$202)*0.001),0)</f>
        <v>0</v>
      </c>
      <c r="U37" s="57" t="str">
        <f t="shared" ca="1" si="6"/>
        <v/>
      </c>
      <c r="V37" s="8" t="str">
        <f t="shared" si="7"/>
        <v/>
      </c>
      <c r="W37" s="8">
        <f t="shared" si="8"/>
        <v>0</v>
      </c>
      <c r="Z37" s="3" t="b">
        <f>IF(COUNTIF($W$17:W37,W37)=1,IF(W37&lt;&gt;"MALIN CİNSİ 1",IF(W37&lt;&gt;0,ROW(W37),"")))</f>
        <v>0</v>
      </c>
      <c r="AB37" s="21" t="e">
        <f>SMALL($Z$17:$Z$245,ROWS($A$7:A27))</f>
        <v>#NUM!</v>
      </c>
      <c r="AF37" s="3" t="str">
        <f t="shared" si="9"/>
        <v/>
      </c>
    </row>
    <row r="38" spans="1:32" ht="24.95" customHeight="1" x14ac:dyDescent="0.25">
      <c r="A38" s="5">
        <v>22</v>
      </c>
      <c r="B38" s="6"/>
      <c r="C38" s="31"/>
      <c r="D38" s="6"/>
      <c r="E38" s="11"/>
      <c r="F38" s="6"/>
      <c r="G38" s="6"/>
      <c r="H38" s="7"/>
      <c r="I38" s="8"/>
      <c r="J38" s="8"/>
      <c r="K38" s="48">
        <f t="shared" si="13"/>
        <v>0</v>
      </c>
      <c r="L38" s="48">
        <f t="shared" si="14"/>
        <v>0</v>
      </c>
      <c r="M38" s="49"/>
      <c r="N38" s="49" t="str">
        <f t="shared" si="15"/>
        <v/>
      </c>
      <c r="O38" s="29"/>
      <c r="P38" s="54" t="str">
        <f t="shared" si="3"/>
        <v>BOŞ</v>
      </c>
      <c r="Q38" s="54">
        <f t="shared" ca="1" si="4"/>
        <v>0</v>
      </c>
      <c r="R38" s="2" t="str">
        <f ca="1">IFERROR(IF(COUNTIF($F$17:F38,F38)=1,IF(AND(_xlfn.DAYS(TODAY(),E38)&gt;34,U38=0),"HATA"),"DOĞRU"),"HATA")</f>
        <v>DOĞRU</v>
      </c>
      <c r="S38" s="29" t="str">
        <f t="shared" si="5"/>
        <v>DOĞRU</v>
      </c>
      <c r="T38" s="20">
        <f>IF(COUNTIF($F$17:F38,F38)=1,IF(SUMIF($F$17:$F$202,F38,$N$17:$N$202)&gt;=4250000,4250,SUMIF($F$17:$F$202,F38,$N$17:$N$202)*0.001),0)</f>
        <v>0</v>
      </c>
      <c r="U38" s="57" t="str">
        <f t="shared" ca="1" si="6"/>
        <v/>
      </c>
      <c r="V38" s="8" t="str">
        <f t="shared" si="7"/>
        <v/>
      </c>
      <c r="W38" s="8">
        <f t="shared" si="8"/>
        <v>0</v>
      </c>
      <c r="Z38" s="3" t="b">
        <f>IF(COUNTIF($W$17:W38,W38)=1,IF(W38&lt;&gt;"MALIN CİNSİ 1",IF(W38&lt;&gt;0,ROW(W38),"")))</f>
        <v>0</v>
      </c>
      <c r="AB38" s="21" t="e">
        <f>SMALL($Z$17:$Z$245,ROWS($A$7:A28))</f>
        <v>#NUM!</v>
      </c>
      <c r="AF38" s="3" t="str">
        <f t="shared" si="9"/>
        <v/>
      </c>
    </row>
    <row r="39" spans="1:32" ht="24.95" customHeight="1" x14ac:dyDescent="0.25">
      <c r="A39" s="5">
        <v>23</v>
      </c>
      <c r="B39" s="6"/>
      <c r="C39" s="31"/>
      <c r="D39" s="6"/>
      <c r="E39" s="11"/>
      <c r="F39" s="6"/>
      <c r="G39" s="6"/>
      <c r="H39" s="7"/>
      <c r="I39" s="8"/>
      <c r="J39" s="8"/>
      <c r="K39" s="48">
        <f t="shared" si="13"/>
        <v>0</v>
      </c>
      <c r="L39" s="48">
        <f t="shared" si="14"/>
        <v>0</v>
      </c>
      <c r="M39" s="49"/>
      <c r="N39" s="49" t="str">
        <f t="shared" si="15"/>
        <v/>
      </c>
      <c r="O39" s="29"/>
      <c r="P39" s="54" t="str">
        <f t="shared" si="3"/>
        <v>BOŞ</v>
      </c>
      <c r="Q39" s="54">
        <f t="shared" ca="1" si="4"/>
        <v>0</v>
      </c>
      <c r="R39" s="2" t="str">
        <f ca="1">IFERROR(IF(COUNTIF($F$17:F39,F39)=1,IF(AND(_xlfn.DAYS(TODAY(),E39)&gt;34,U39=0),"HATA"),"DOĞRU"),"HATA")</f>
        <v>DOĞRU</v>
      </c>
      <c r="S39" s="29" t="str">
        <f t="shared" si="5"/>
        <v>DOĞRU</v>
      </c>
      <c r="T39" s="20">
        <f>IF(COUNTIF($F$17:F39,F39)=1,IF(SUMIF($F$17:$F$202,F39,$N$17:$N$202)&gt;=4250000,4250,SUMIF($F$17:$F$202,F39,$N$17:$N$202)*0.001),0)</f>
        <v>0</v>
      </c>
      <c r="U39" s="57" t="str">
        <f t="shared" ca="1" si="6"/>
        <v/>
      </c>
      <c r="V39" s="8" t="str">
        <f t="shared" si="7"/>
        <v/>
      </c>
      <c r="W39" s="8">
        <f t="shared" si="8"/>
        <v>0</v>
      </c>
      <c r="Z39" s="3" t="b">
        <f>IF(COUNTIF($W$17:W39,W39)=1,IF(W39&lt;&gt;"MALIN CİNSİ 1",IF(W39&lt;&gt;0,ROW(W39),"")))</f>
        <v>0</v>
      </c>
      <c r="AB39" s="21" t="e">
        <f>SMALL($Z$17:$Z$245,ROWS($A$7:A29))</f>
        <v>#NUM!</v>
      </c>
      <c r="AF39" s="3" t="str">
        <f t="shared" si="9"/>
        <v/>
      </c>
    </row>
    <row r="40" spans="1:32" ht="24.95" customHeight="1" x14ac:dyDescent="0.25">
      <c r="A40" s="5">
        <v>24</v>
      </c>
      <c r="B40" s="6"/>
      <c r="C40" s="31"/>
      <c r="D40" s="6"/>
      <c r="E40" s="11"/>
      <c r="F40" s="6"/>
      <c r="G40" s="6"/>
      <c r="H40" s="7"/>
      <c r="I40" s="8"/>
      <c r="J40" s="8"/>
      <c r="K40" s="48">
        <f t="shared" si="13"/>
        <v>0</v>
      </c>
      <c r="L40" s="48">
        <f t="shared" si="14"/>
        <v>0</v>
      </c>
      <c r="M40" s="49"/>
      <c r="N40" s="49" t="str">
        <f t="shared" si="15"/>
        <v/>
      </c>
      <c r="O40" s="29"/>
      <c r="P40" s="54" t="str">
        <f t="shared" si="3"/>
        <v>BOŞ</v>
      </c>
      <c r="Q40" s="54">
        <f t="shared" ca="1" si="4"/>
        <v>0</v>
      </c>
      <c r="R40" s="2" t="str">
        <f ca="1">IFERROR(IF(COUNTIF($F$17:F40,F40)=1,IF(AND(_xlfn.DAYS(TODAY(),E40)&gt;34,U40=0),"HATA"),"DOĞRU"),"HATA")</f>
        <v>DOĞRU</v>
      </c>
      <c r="S40" s="29" t="str">
        <f t="shared" si="5"/>
        <v>DOĞRU</v>
      </c>
      <c r="T40" s="20">
        <f>IF(COUNTIF($F$17:F40,F40)=1,IF(SUMIF($F$17:$F$202,F40,$N$17:$N$202)&gt;=4250000,4250,SUMIF($F$17:$F$202,F40,$N$17:$N$202)*0.001),0)</f>
        <v>0</v>
      </c>
      <c r="U40" s="57" t="str">
        <f t="shared" ca="1" si="6"/>
        <v/>
      </c>
      <c r="V40" s="8" t="str">
        <f t="shared" si="7"/>
        <v/>
      </c>
      <c r="W40" s="8">
        <f t="shared" si="8"/>
        <v>0</v>
      </c>
      <c r="Z40" s="3" t="b">
        <f>IF(COUNTIF($W$17:W40,W40)=1,IF(W40&lt;&gt;"MALIN CİNSİ 1",IF(W40&lt;&gt;0,ROW(W40),"")))</f>
        <v>0</v>
      </c>
      <c r="AB40" s="21" t="e">
        <f>SMALL($Z$17:$Z$245,ROWS($A$7:A30))</f>
        <v>#NUM!</v>
      </c>
      <c r="AF40" s="3" t="str">
        <f t="shared" si="9"/>
        <v/>
      </c>
    </row>
    <row r="41" spans="1:32" ht="24.95" customHeight="1" thickBot="1" x14ac:dyDescent="0.3">
      <c r="A41" s="5">
        <v>25</v>
      </c>
      <c r="B41" s="6"/>
      <c r="C41" s="31"/>
      <c r="D41" s="6"/>
      <c r="E41" s="11"/>
      <c r="F41" s="6"/>
      <c r="G41" s="6"/>
      <c r="H41" s="7"/>
      <c r="I41" s="8"/>
      <c r="J41" s="8"/>
      <c r="K41" s="48">
        <f t="shared" si="13"/>
        <v>0</v>
      </c>
      <c r="L41" s="48">
        <f t="shared" si="14"/>
        <v>0</v>
      </c>
      <c r="M41" s="49"/>
      <c r="N41" s="49" t="str">
        <f t="shared" si="15"/>
        <v/>
      </c>
      <c r="O41" s="29"/>
      <c r="P41" s="54" t="str">
        <f t="shared" si="3"/>
        <v>BOŞ</v>
      </c>
      <c r="Q41" s="54">
        <f t="shared" ca="1" si="4"/>
        <v>0</v>
      </c>
      <c r="R41" s="2" t="str">
        <f ca="1">IFERROR(IF(COUNTIF($F$17:F41,F41)=1,IF(AND(_xlfn.DAYS(TODAY(),E41)&gt;34,U41=0),"HATA"),"DOĞRU"),"HATA")</f>
        <v>DOĞRU</v>
      </c>
      <c r="S41" s="29" t="str">
        <f t="shared" si="5"/>
        <v>DOĞRU</v>
      </c>
      <c r="T41" s="20">
        <f>IF(COUNTIF($F$17:F41,F41)=1,IF(SUMIF($F$17:$F$202,F41,$N$17:$N$202)&gt;=4250000,4250,SUMIF($F$17:$F$202,F41,$N$17:$N$202)*0.001),0)</f>
        <v>0</v>
      </c>
      <c r="U41" s="57" t="str">
        <f t="shared" ca="1" si="6"/>
        <v/>
      </c>
      <c r="V41" s="8" t="str">
        <f t="shared" si="7"/>
        <v/>
      </c>
      <c r="W41" s="8">
        <f t="shared" si="8"/>
        <v>0</v>
      </c>
      <c r="Z41" s="3" t="b">
        <f>IF(COUNTIF($W$17:W41,W41)=1,IF(W41&lt;&gt;"MALIN CİNSİ 1",IF(W41&lt;&gt;0,ROW(W41),"")))</f>
        <v>0</v>
      </c>
      <c r="AB41" s="21" t="e">
        <f>SMALL($Z$17:$Z$245,ROWS($A$7:A31))</f>
        <v>#NUM!</v>
      </c>
      <c r="AF41" s="3" t="str">
        <f t="shared" si="9"/>
        <v/>
      </c>
    </row>
    <row r="42" spans="1:32" ht="24.95" customHeight="1" thickTop="1" thickBot="1" x14ac:dyDescent="0.3">
      <c r="A42" s="12" t="s">
        <v>26</v>
      </c>
      <c r="G42" s="4" t="s">
        <v>12</v>
      </c>
      <c r="H42" s="40">
        <f>SUM(H17:H41)</f>
        <v>0</v>
      </c>
      <c r="I42" s="41">
        <f>SUM(I17:I41)</f>
        <v>0</v>
      </c>
      <c r="J42" s="32"/>
      <c r="K42" s="41">
        <f t="shared" ref="K42:V42" si="16">SUM(K17:K41)</f>
        <v>0</v>
      </c>
      <c r="L42" s="41">
        <f t="shared" si="16"/>
        <v>0</v>
      </c>
      <c r="M42" s="41">
        <f t="shared" si="16"/>
        <v>0</v>
      </c>
      <c r="N42" s="41">
        <f>SUM(N17:N41)</f>
        <v>0</v>
      </c>
      <c r="O42" s="29"/>
      <c r="P42" s="54"/>
      <c r="Q42" s="54"/>
      <c r="R42" s="2"/>
      <c r="S42" s="29"/>
      <c r="T42" s="14">
        <f t="shared" si="16"/>
        <v>0</v>
      </c>
      <c r="U42" s="14">
        <f t="shared" ca="1" si="16"/>
        <v>0</v>
      </c>
      <c r="V42" s="14">
        <f t="shared" si="16"/>
        <v>0</v>
      </c>
      <c r="Z42" s="3" t="b">
        <f>IF(COUNTIF($W$17:W42,W42)=1,IF(W42&lt;&gt;"MALIN CİNSİ 1",IF(W42&lt;&gt;0,ROW(W42),"")))</f>
        <v>0</v>
      </c>
      <c r="AB42" s="21" t="e">
        <f>SMALL($Z$17:$Z$245,ROWS($A$7:A32))</f>
        <v>#NUM!</v>
      </c>
      <c r="AF42" s="3" t="str">
        <f t="shared" si="9"/>
        <v/>
      </c>
    </row>
    <row r="43" spans="1:32" ht="15.95" customHeight="1" thickTop="1" x14ac:dyDescent="0.25">
      <c r="O43" s="29"/>
      <c r="P43" s="54"/>
      <c r="Q43" s="54"/>
      <c r="R43" s="2"/>
      <c r="S43" s="29"/>
      <c r="Z43" s="3" t="b">
        <f>IF(COUNTIF($W$17:W43,W43)=1,IF(W43&lt;&gt;"MALIN CİNSİ 1",IF(W43&lt;&gt;0,ROW(W43),"")))</f>
        <v>0</v>
      </c>
      <c r="AB43" s="21" t="e">
        <f>SMALL($Z$17:$Z$245,ROWS($A$7:A33))</f>
        <v>#NUM!</v>
      </c>
      <c r="AF43" s="3" t="str">
        <f t="shared" si="9"/>
        <v/>
      </c>
    </row>
    <row r="44" spans="1:32" ht="15.95" customHeight="1" x14ac:dyDescent="0.25">
      <c r="O44" s="29"/>
      <c r="P44" s="54"/>
      <c r="Q44" s="54"/>
      <c r="R44" s="2"/>
      <c r="S44" s="29"/>
      <c r="Z44" s="3" t="b">
        <f>IF(COUNTIF($W$17:W44,W44)=1,IF(W44&lt;&gt;"MALIN CİNSİ 1",IF(W44&lt;&gt;0,ROW(W44),"")))</f>
        <v>0</v>
      </c>
      <c r="AB44" s="21" t="e">
        <f>SMALL($Z$17:$Z$245,ROWS($A$7:A34))</f>
        <v>#NUM!</v>
      </c>
      <c r="AF44" s="3" t="str">
        <f t="shared" si="9"/>
        <v/>
      </c>
    </row>
    <row r="45" spans="1:32" ht="15.95" customHeight="1" thickBot="1" x14ac:dyDescent="0.3">
      <c r="B45" s="13"/>
      <c r="O45" s="29"/>
      <c r="P45" s="54"/>
      <c r="Q45" s="54"/>
      <c r="R45" s="2"/>
      <c r="S45" s="29"/>
      <c r="Z45" s="3" t="b">
        <f>IF(COUNTIF($W$17:W45,W45)=1,IF(W45&lt;&gt;"MALIN CİNSİ 1",IF(W45&lt;&gt;0,ROW(W45),"")))</f>
        <v>0</v>
      </c>
      <c r="AB45" s="21" t="e">
        <f>SMALL($Z$17:$Z$245,ROWS($A$7:A35))</f>
        <v>#NUM!</v>
      </c>
      <c r="AF45" s="3" t="str">
        <f t="shared" si="9"/>
        <v/>
      </c>
    </row>
    <row r="46" spans="1:32" ht="15.95" customHeight="1" x14ac:dyDescent="0.25">
      <c r="A46" s="61" t="s">
        <v>27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3"/>
      <c r="O46" s="29"/>
      <c r="P46" s="54"/>
      <c r="Q46" s="54"/>
      <c r="R46" s="2"/>
      <c r="S46" s="29"/>
      <c r="T46" s="15"/>
      <c r="U46" s="15"/>
      <c r="V46" s="15"/>
      <c r="W46" s="1"/>
      <c r="Z46" s="3" t="b">
        <f>IF(COUNTIF($W$17:W46,W46)=1,IF(W46&lt;&gt;"MALIN CİNSİ 1",IF(W46&lt;&gt;0,ROW(W46),"")))</f>
        <v>0</v>
      </c>
      <c r="AB46" s="21" t="e">
        <f>SMALL($Z$17:$Z$245,ROWS($A$7:A36))</f>
        <v>#NUM!</v>
      </c>
      <c r="AF46" s="3" t="str">
        <f t="shared" si="9"/>
        <v/>
      </c>
    </row>
    <row r="47" spans="1:32" ht="15.95" customHeight="1" x14ac:dyDescent="0.25">
      <c r="A47" s="64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6"/>
      <c r="O47" s="29"/>
      <c r="P47" s="54"/>
      <c r="Q47" s="54"/>
      <c r="R47" s="2"/>
      <c r="S47" s="29"/>
      <c r="T47" s="15"/>
      <c r="U47" s="15"/>
      <c r="V47" s="15"/>
      <c r="W47" s="1"/>
      <c r="Z47" s="3" t="b">
        <f>IF(COUNTIF($W$17:W47,W47)=1,IF(W47&lt;&gt;"MALIN CİNSİ 1",IF(W47&lt;&gt;0,ROW(W47),"")))</f>
        <v>0</v>
      </c>
      <c r="AB47" s="21" t="e">
        <f>SMALL($Z$17:$Z$245,ROWS($A$7:A37))</f>
        <v>#NUM!</v>
      </c>
      <c r="AF47" s="3" t="str">
        <f t="shared" si="9"/>
        <v/>
      </c>
    </row>
    <row r="48" spans="1:32" ht="15.95" customHeight="1" x14ac:dyDescent="0.25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6"/>
      <c r="O48" s="29"/>
      <c r="P48" s="54"/>
      <c r="Q48" s="54"/>
      <c r="R48" s="2"/>
      <c r="S48" s="29"/>
      <c r="T48" s="15"/>
      <c r="U48" s="15"/>
      <c r="V48" s="15"/>
      <c r="W48" s="1"/>
      <c r="Z48" s="3" t="b">
        <f>IF(COUNTIF($W$17:W48,W48)=1,IF(W48&lt;&gt;"MALIN CİNSİ 1",IF(W48&lt;&gt;0,ROW(W48),"")))</f>
        <v>0</v>
      </c>
      <c r="AB48" s="21" t="e">
        <f>SMALL($Z$17:$Z$245,ROWS($A$7:A38))</f>
        <v>#NUM!</v>
      </c>
      <c r="AF48" s="3" t="str">
        <f t="shared" si="9"/>
        <v/>
      </c>
    </row>
    <row r="49" spans="1:32" ht="15.95" customHeight="1" x14ac:dyDescent="0.25">
      <c r="A49" s="64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6"/>
      <c r="O49" s="29"/>
      <c r="P49" s="54"/>
      <c r="Q49" s="54"/>
      <c r="R49" s="2"/>
      <c r="S49" s="29"/>
      <c r="T49" s="15"/>
      <c r="U49" s="15"/>
      <c r="V49" s="15"/>
      <c r="W49" s="1"/>
      <c r="Z49" s="3" t="b">
        <f>IF(COUNTIF($W$17:W49,W49)=1,IF(W49&lt;&gt;"MALIN CİNSİ 1",IF(W49&lt;&gt;0,ROW(W49),"")))</f>
        <v>0</v>
      </c>
      <c r="AB49" s="21" t="e">
        <f>SMALL($Z$17:$Z$245,ROWS($A$7:A39))</f>
        <v>#NUM!</v>
      </c>
      <c r="AF49" s="3" t="str">
        <f t="shared" si="9"/>
        <v/>
      </c>
    </row>
    <row r="50" spans="1:32" ht="15.95" customHeight="1" x14ac:dyDescent="0.25">
      <c r="A50" s="64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6"/>
      <c r="O50" s="29"/>
      <c r="P50" s="54"/>
      <c r="Q50" s="54"/>
      <c r="R50" s="2"/>
      <c r="S50" s="29"/>
      <c r="T50" s="15"/>
      <c r="U50" s="15"/>
      <c r="V50" s="15"/>
      <c r="W50" s="1"/>
      <c r="Z50" s="3" t="b">
        <f>IF(COUNTIF($W$17:W50,W50)=1,IF(W50&lt;&gt;"MALIN CİNSİ 1",IF(W50&lt;&gt;0,ROW(W50),"")))</f>
        <v>0</v>
      </c>
      <c r="AB50" s="21" t="e">
        <f>SMALL($Z$17:$Z$245,ROWS($A$7:A40))</f>
        <v>#NUM!</v>
      </c>
      <c r="AF50" s="3" t="str">
        <f t="shared" si="9"/>
        <v/>
      </c>
    </row>
    <row r="51" spans="1:32" ht="15.95" customHeight="1" thickBot="1" x14ac:dyDescent="0.3">
      <c r="A51" s="67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9"/>
      <c r="O51" s="29"/>
      <c r="P51" s="54"/>
      <c r="Q51" s="54"/>
      <c r="R51" s="2"/>
      <c r="S51" s="29"/>
      <c r="T51" s="15"/>
      <c r="U51" s="15"/>
      <c r="V51" s="15"/>
      <c r="W51" s="1"/>
      <c r="Z51" s="3" t="b">
        <f>IF(COUNTIF($W$17:W51,W51)=1,IF(W51&lt;&gt;"MALIN CİNSİ 1",IF(W51&lt;&gt;0,ROW(W51),"")))</f>
        <v>0</v>
      </c>
      <c r="AB51" s="21" t="e">
        <f>SMALL($Z$17:$Z$245,ROWS($A$7:A41))</f>
        <v>#NUM!</v>
      </c>
      <c r="AF51" s="3" t="str">
        <f t="shared" si="9"/>
        <v/>
      </c>
    </row>
    <row r="52" spans="1:32" ht="24.95" customHeight="1" x14ac:dyDescent="0.25">
      <c r="A52" s="70" t="s">
        <v>23</v>
      </c>
      <c r="B52" s="70"/>
      <c r="C52" s="70"/>
      <c r="D52" s="70"/>
      <c r="E52" s="70"/>
      <c r="F52" s="70"/>
      <c r="G52" s="70" t="s">
        <v>24</v>
      </c>
      <c r="H52" s="70"/>
      <c r="I52" s="70"/>
      <c r="J52" s="70"/>
      <c r="K52" s="70" t="s">
        <v>25</v>
      </c>
      <c r="L52" s="70"/>
      <c r="M52" s="70"/>
      <c r="N52" s="70"/>
      <c r="O52" s="29"/>
      <c r="P52" s="54"/>
      <c r="Q52" s="54"/>
      <c r="R52" s="2"/>
      <c r="S52" s="29"/>
      <c r="T52" s="15"/>
      <c r="U52" s="15"/>
      <c r="V52" s="15"/>
      <c r="W52" s="1"/>
      <c r="Z52" s="3" t="b">
        <f>IF(COUNTIF($W$17:W52,W52)=1,IF(W52&lt;&gt;"MALIN CİNSİ 1",IF(W52&lt;&gt;0,ROW(W52),"")))</f>
        <v>0</v>
      </c>
      <c r="AB52" s="21" t="e">
        <f>SMALL($Z$17:$Z$245,ROWS($A$7:A42))</f>
        <v>#NUM!</v>
      </c>
      <c r="AF52" s="3" t="str">
        <f t="shared" si="9"/>
        <v/>
      </c>
    </row>
    <row r="53" spans="1:32" ht="24.95" customHeight="1" thickBot="1" x14ac:dyDescent="0.3">
      <c r="A53" s="71" t="str">
        <f>A14</f>
        <v/>
      </c>
      <c r="B53" s="71"/>
      <c r="C53" s="71"/>
      <c r="D53" s="71"/>
      <c r="E53" s="71"/>
      <c r="F53" s="71"/>
      <c r="G53" s="71" t="str">
        <f>G14</f>
        <v/>
      </c>
      <c r="H53" s="71"/>
      <c r="I53" s="71"/>
      <c r="J53" s="71"/>
      <c r="K53" s="71">
        <f>K14</f>
        <v>0</v>
      </c>
      <c r="L53" s="71"/>
      <c r="M53" s="71"/>
      <c r="N53" s="71"/>
      <c r="O53" s="29"/>
      <c r="P53" s="54"/>
      <c r="Q53" s="54"/>
      <c r="R53" s="2"/>
      <c r="S53" s="29"/>
      <c r="T53" s="15"/>
      <c r="U53" s="15"/>
      <c r="V53" s="15"/>
      <c r="W53" s="1"/>
      <c r="Z53" s="3" t="b">
        <f>IF(COUNTIF($W$17:W53,W53)=1,IF(W53&lt;&gt;"MALIN CİNSİ 1",IF(W53&lt;&gt;0,ROW(W53),"")))</f>
        <v>0</v>
      </c>
      <c r="AB53" s="21" t="e">
        <f>SMALL($Z$17:$Z$245,ROWS($A$7:A43))</f>
        <v>#NUM!</v>
      </c>
      <c r="AF53" s="3" t="str">
        <f t="shared" si="9"/>
        <v/>
      </c>
    </row>
    <row r="54" spans="1:32" ht="15.95" customHeight="1" x14ac:dyDescent="0.25">
      <c r="A54" s="72" t="s">
        <v>7</v>
      </c>
      <c r="B54" s="74" t="s">
        <v>0</v>
      </c>
      <c r="C54" s="76" t="s">
        <v>22</v>
      </c>
      <c r="D54" s="74" t="s">
        <v>1</v>
      </c>
      <c r="E54" s="74" t="s">
        <v>21</v>
      </c>
      <c r="F54" s="74" t="s">
        <v>8</v>
      </c>
      <c r="G54" s="74" t="s">
        <v>2</v>
      </c>
      <c r="H54" s="74" t="s">
        <v>13</v>
      </c>
      <c r="I54" s="74" t="s">
        <v>3</v>
      </c>
      <c r="J54" s="74" t="s">
        <v>20</v>
      </c>
      <c r="K54" s="74" t="s">
        <v>4</v>
      </c>
      <c r="L54" s="74" t="s">
        <v>5</v>
      </c>
      <c r="M54" s="74" t="s">
        <v>6</v>
      </c>
      <c r="N54" s="76" t="s">
        <v>9</v>
      </c>
      <c r="O54" s="29"/>
      <c r="P54" s="54"/>
      <c r="Q54" s="54"/>
      <c r="R54" s="2"/>
      <c r="S54" s="29"/>
      <c r="T54" s="60" t="s">
        <v>10</v>
      </c>
      <c r="U54" s="60" t="s">
        <v>11</v>
      </c>
      <c r="V54" s="60" t="s">
        <v>12</v>
      </c>
      <c r="W54" s="60" t="s">
        <v>14</v>
      </c>
      <c r="Z54" s="3" t="b">
        <f>IF(COUNTIF($W$17:W54,W54)=1,IF(W54&lt;&gt;"MALIN CİNSİ 1",IF(W54&lt;&gt;0,ROW(W54),"")))</f>
        <v>0</v>
      </c>
      <c r="AB54" s="21" t="e">
        <f>SMALL($Z$17:$Z$245,ROWS($A$7:A44))</f>
        <v>#NUM!</v>
      </c>
      <c r="AF54" s="3" t="e">
        <f t="shared" si="9"/>
        <v>#VALUE!</v>
      </c>
    </row>
    <row r="55" spans="1:32" ht="15.95" customHeight="1" x14ac:dyDescent="0.25">
      <c r="A55" s="73"/>
      <c r="B55" s="75"/>
      <c r="C55" s="77"/>
      <c r="D55" s="75"/>
      <c r="E55" s="75"/>
      <c r="F55" s="78"/>
      <c r="G55" s="78"/>
      <c r="H55" s="78"/>
      <c r="I55" s="78"/>
      <c r="J55" s="78"/>
      <c r="K55" s="78"/>
      <c r="L55" s="78"/>
      <c r="M55" s="78"/>
      <c r="N55" s="77"/>
      <c r="O55" s="29"/>
      <c r="P55" s="54"/>
      <c r="Q55" s="54"/>
      <c r="R55" s="2"/>
      <c r="S55" s="29"/>
      <c r="T55" s="60"/>
      <c r="U55" s="60"/>
      <c r="V55" s="60"/>
      <c r="W55" s="60"/>
      <c r="Z55" s="3" t="b">
        <f>IF(COUNTIF($W$17:W55,W55)=1,IF(W55&lt;&gt;"MALIN CİNSİ 1",IF(W55&lt;&gt;0,ROW(W55),"")))</f>
        <v>0</v>
      </c>
      <c r="AB55" s="21" t="e">
        <f>SMALL($Z$17:$Z$245,ROWS($A$7:A45))</f>
        <v>#NUM!</v>
      </c>
      <c r="AF55" s="3" t="str">
        <f t="shared" si="9"/>
        <v/>
      </c>
    </row>
    <row r="56" spans="1:32" ht="24.95" customHeight="1" x14ac:dyDescent="0.25">
      <c r="A56" s="25"/>
      <c r="B56" s="26" t="s">
        <v>28</v>
      </c>
      <c r="C56" s="27"/>
      <c r="D56" s="26"/>
      <c r="E56" s="26"/>
      <c r="F56" s="24"/>
      <c r="G56" s="24"/>
      <c r="H56" s="50">
        <f>H42</f>
        <v>0</v>
      </c>
      <c r="I56" s="50">
        <f>I42</f>
        <v>0</v>
      </c>
      <c r="J56" s="51"/>
      <c r="K56" s="52">
        <f>K42</f>
        <v>0</v>
      </c>
      <c r="L56" s="52">
        <f>L42</f>
        <v>0</v>
      </c>
      <c r="M56" s="52">
        <f>M42</f>
        <v>0</v>
      </c>
      <c r="N56" s="53">
        <f>N42</f>
        <v>0</v>
      </c>
      <c r="O56" s="29"/>
      <c r="P56" s="54"/>
      <c r="Q56" s="54"/>
      <c r="R56" s="2"/>
      <c r="S56" s="29"/>
      <c r="T56" s="23"/>
      <c r="U56" s="23"/>
      <c r="V56" s="23"/>
      <c r="W56" s="23"/>
      <c r="Z56" s="3" t="b">
        <f>IF(COUNTIF($W$17:W56,W56)=1,IF(W56&lt;&gt;"MALIN CİNSİ 1",IF(W56&lt;&gt;0,ROW(W56),"")))</f>
        <v>0</v>
      </c>
      <c r="AB56" s="21" t="e">
        <f>SMALL($Z$17:$Z$245,ROWS($A$7:A46))</f>
        <v>#NUM!</v>
      </c>
      <c r="AF56" s="3" t="str">
        <f t="shared" si="9"/>
        <v/>
      </c>
    </row>
    <row r="57" spans="1:32" ht="24.95" customHeight="1" x14ac:dyDescent="0.25">
      <c r="A57" s="5">
        <v>26</v>
      </c>
      <c r="B57" s="6"/>
      <c r="C57" s="31"/>
      <c r="D57" s="6"/>
      <c r="E57" s="11"/>
      <c r="F57" s="6"/>
      <c r="G57" s="6"/>
      <c r="H57" s="7"/>
      <c r="I57" s="8"/>
      <c r="J57" s="8"/>
      <c r="K57" s="48">
        <f t="shared" ref="K57:K81" si="17">IF(I57="",H57*J57,I57*J57)</f>
        <v>0</v>
      </c>
      <c r="L57" s="48">
        <f t="shared" ref="L57:L81" si="18">K57*$Y$12%</f>
        <v>0</v>
      </c>
      <c r="M57" s="49"/>
      <c r="N57" s="49" t="str">
        <f t="shared" ref="N57:N81" si="19">IF(B57="","",K57-(L57+M57))</f>
        <v/>
      </c>
      <c r="O57" s="29"/>
      <c r="P57" s="54" t="str">
        <f t="shared" si="3"/>
        <v>BOŞ</v>
      </c>
      <c r="Q57" s="54">
        <f t="shared" ca="1" si="4"/>
        <v>0</v>
      </c>
      <c r="R57" s="2" t="str">
        <f ca="1">IFERROR(IF(COUNTIF($F$17:F57,F57)=1,IF(AND(_xlfn.DAYS(TODAY(),E57)&gt;34,U57=0),"HATA"),"DOĞRU"),"HATA")</f>
        <v>DOĞRU</v>
      </c>
      <c r="S57" s="29" t="str">
        <f t="shared" si="5"/>
        <v>DOĞRU</v>
      </c>
      <c r="T57" s="20">
        <f>IF(COUNTIF($F$17:F57,F57)=1,IF(SUMIF($F$17:$F$202,F57,$N$17:$N$202)&gt;=4250000,4250,SUMIF($F$17:$F$202,F57,$N$17:$N$202)*0.001),0)</f>
        <v>0</v>
      </c>
      <c r="U57" s="57" t="str">
        <f t="shared" ref="U57:U81" ca="1" si="20">IF(B57="","",IF(AND(WEEKDAY(TODAY(),2)=1,_xlfn.DAYS(TODAY(),E57)&lt;VLOOKUP(MONTH(TODAY()),$AI$1:$AK$12,3,0)),0,IF(AND(WEEKDAY(TODAY()-1,2)=7,E57=TODAY()-31),0,IF(AND(WEEKDAY(TODAY()-2,2)=6,E57=TODAY()-31),0,IF(AND(WEEKDAY(TODAY()-2,2)=6,E57=TODAY()-32),0,IF(E57&gt;=TODAY()-30,0,IF(AND(DAY(E57)=DAY($AB$7),E57&gt;TODAY()-56),0,T57/2)))))))</f>
        <v/>
      </c>
      <c r="V57" s="8" t="str">
        <f t="shared" ref="V57:V81" si="21">IF(B57="","",T57+U57)</f>
        <v/>
      </c>
      <c r="W57" s="8">
        <f t="shared" ref="W57:W81" si="22">IF(SUMIF($F$17:$F$161,F57,$U$17:$U$161)&gt;0,G57&amp;" "&amp;"CEZA",G57)</f>
        <v>0</v>
      </c>
      <c r="Z57" s="3" t="b">
        <f>IF(COUNTIF($W$17:W57,W57)=1,IF(W57&lt;&gt;"MALIN CİNSİ 1",IF(W57&lt;&gt;0,ROW(W57),"")))</f>
        <v>0</v>
      </c>
      <c r="AB57" s="21" t="e">
        <f>SMALL($Z$17:$Z$245,ROWS($A$7:A47))</f>
        <v>#NUM!</v>
      </c>
      <c r="AF57" s="3" t="str">
        <f t="shared" si="9"/>
        <v/>
      </c>
    </row>
    <row r="58" spans="1:32" ht="24.95" customHeight="1" x14ac:dyDescent="0.25">
      <c r="A58" s="5">
        <v>27</v>
      </c>
      <c r="B58" s="6"/>
      <c r="C58" s="31"/>
      <c r="D58" s="6"/>
      <c r="E58" s="11"/>
      <c r="F58" s="6"/>
      <c r="G58" s="6"/>
      <c r="H58" s="7"/>
      <c r="I58" s="8"/>
      <c r="J58" s="8"/>
      <c r="K58" s="48">
        <f t="shared" si="17"/>
        <v>0</v>
      </c>
      <c r="L58" s="48">
        <f t="shared" si="18"/>
        <v>0</v>
      </c>
      <c r="M58" s="49"/>
      <c r="N58" s="49" t="str">
        <f t="shared" si="19"/>
        <v/>
      </c>
      <c r="O58" s="29"/>
      <c r="P58" s="54" t="str">
        <f t="shared" si="3"/>
        <v>BOŞ</v>
      </c>
      <c r="Q58" s="54">
        <f t="shared" ca="1" si="4"/>
        <v>0</v>
      </c>
      <c r="R58" s="2" t="str">
        <f ca="1">IFERROR(IF(COUNTIF($F$17:F58,F58)=1,IF(AND(_xlfn.DAYS(TODAY(),E58)&gt;34,U58=0),"HATA"),"DOĞRU"),"HATA")</f>
        <v>DOĞRU</v>
      </c>
      <c r="S58" s="29" t="str">
        <f t="shared" si="5"/>
        <v>DOĞRU</v>
      </c>
      <c r="T58" s="20">
        <f>IF(COUNTIF($F$17:F58,F58)=1,IF(SUMIF($F$17:$F$202,F58,$N$17:$N$202)&gt;=4250000,4250,SUMIF($F$17:$F$202,F58,$N$17:$N$202)*0.001),0)</f>
        <v>0</v>
      </c>
      <c r="U58" s="57" t="str">
        <f t="shared" ca="1" si="20"/>
        <v/>
      </c>
      <c r="V58" s="8" t="str">
        <f t="shared" si="21"/>
        <v/>
      </c>
      <c r="W58" s="8">
        <f t="shared" si="22"/>
        <v>0</v>
      </c>
      <c r="Z58" s="3" t="b">
        <f>IF(COUNTIF($W$17:W58,W58)=1,IF(W58&lt;&gt;"MALIN CİNSİ 1",IF(W58&lt;&gt;0,ROW(W58),"")))</f>
        <v>0</v>
      </c>
      <c r="AB58" s="21" t="e">
        <f>SMALL($Z$17:$Z$245,ROWS($A$7:A48))</f>
        <v>#NUM!</v>
      </c>
      <c r="AF58" s="3" t="str">
        <f t="shared" si="9"/>
        <v/>
      </c>
    </row>
    <row r="59" spans="1:32" ht="24.95" customHeight="1" x14ac:dyDescent="0.25">
      <c r="A59" s="5">
        <v>28</v>
      </c>
      <c r="B59" s="6"/>
      <c r="C59" s="31"/>
      <c r="D59" s="6"/>
      <c r="E59" s="11"/>
      <c r="F59" s="6"/>
      <c r="G59" s="6"/>
      <c r="H59" s="7"/>
      <c r="I59" s="8"/>
      <c r="J59" s="8"/>
      <c r="K59" s="48">
        <f t="shared" si="17"/>
        <v>0</v>
      </c>
      <c r="L59" s="48">
        <f t="shared" si="18"/>
        <v>0</v>
      </c>
      <c r="M59" s="49"/>
      <c r="N59" s="49" t="str">
        <f t="shared" si="19"/>
        <v/>
      </c>
      <c r="O59" s="29"/>
      <c r="P59" s="54" t="str">
        <f t="shared" si="3"/>
        <v>BOŞ</v>
      </c>
      <c r="Q59" s="54">
        <f t="shared" ca="1" si="4"/>
        <v>0</v>
      </c>
      <c r="R59" s="2" t="str">
        <f ca="1">IFERROR(IF(COUNTIF($F$17:F59,F59)=1,IF(AND(_xlfn.DAYS(TODAY(),E59)&gt;34,U59=0),"HATA"),"DOĞRU"),"HATA")</f>
        <v>DOĞRU</v>
      </c>
      <c r="S59" s="29" t="str">
        <f t="shared" si="5"/>
        <v>DOĞRU</v>
      </c>
      <c r="T59" s="20">
        <f>IF(COUNTIF($F$17:F59,F59)=1,IF(SUMIF($F$17:$F$202,F59,$N$17:$N$202)&gt;=4250000,4250,SUMIF($F$17:$F$202,F59,$N$17:$N$202)*0.001),0)</f>
        <v>0</v>
      </c>
      <c r="U59" s="57" t="str">
        <f t="shared" ca="1" si="20"/>
        <v/>
      </c>
      <c r="V59" s="8" t="str">
        <f t="shared" si="21"/>
        <v/>
      </c>
      <c r="W59" s="8">
        <f t="shared" si="22"/>
        <v>0</v>
      </c>
      <c r="Z59" s="3" t="b">
        <f>IF(COUNTIF($W$17:W59,W59)=1,IF(W59&lt;&gt;"MALIN CİNSİ 1",IF(W59&lt;&gt;0,ROW(W59),"")))</f>
        <v>0</v>
      </c>
      <c r="AB59" s="21" t="e">
        <f>SMALL($Z$17:$Z$245,ROWS($A$7:A49))</f>
        <v>#NUM!</v>
      </c>
      <c r="AF59" s="3" t="str">
        <f t="shared" si="9"/>
        <v/>
      </c>
    </row>
    <row r="60" spans="1:32" ht="24.95" customHeight="1" x14ac:dyDescent="0.25">
      <c r="A60" s="5">
        <v>29</v>
      </c>
      <c r="B60" s="6"/>
      <c r="C60" s="31"/>
      <c r="D60" s="6"/>
      <c r="E60" s="11"/>
      <c r="F60" s="6"/>
      <c r="G60" s="6"/>
      <c r="H60" s="7"/>
      <c r="I60" s="8"/>
      <c r="J60" s="8"/>
      <c r="K60" s="48">
        <f t="shared" si="17"/>
        <v>0</v>
      </c>
      <c r="L60" s="48">
        <f t="shared" si="18"/>
        <v>0</v>
      </c>
      <c r="M60" s="49"/>
      <c r="N60" s="49" t="str">
        <f t="shared" si="19"/>
        <v/>
      </c>
      <c r="O60" s="29"/>
      <c r="P60" s="54" t="str">
        <f t="shared" si="3"/>
        <v>BOŞ</v>
      </c>
      <c r="Q60" s="54">
        <f t="shared" ca="1" si="4"/>
        <v>0</v>
      </c>
      <c r="R60" s="2" t="str">
        <f ca="1">IFERROR(IF(COUNTIF($F$17:F60,F60)=1,IF(AND(_xlfn.DAYS(TODAY(),E60)&gt;34,U60=0),"HATA"),"DOĞRU"),"HATA")</f>
        <v>DOĞRU</v>
      </c>
      <c r="S60" s="29" t="str">
        <f t="shared" si="5"/>
        <v>DOĞRU</v>
      </c>
      <c r="T60" s="20">
        <f>IF(COUNTIF($F$17:F60,F60)=1,IF(SUMIF($F$17:$F$202,F60,$N$17:$N$202)&gt;=4250000,4250,SUMIF($F$17:$F$202,F60,$N$17:$N$202)*0.001),0)</f>
        <v>0</v>
      </c>
      <c r="U60" s="57" t="str">
        <f t="shared" ca="1" si="20"/>
        <v/>
      </c>
      <c r="V60" s="8" t="str">
        <f t="shared" si="21"/>
        <v/>
      </c>
      <c r="W60" s="8">
        <f t="shared" si="22"/>
        <v>0</v>
      </c>
      <c r="Z60" s="3" t="b">
        <f>IF(COUNTIF($W$17:W60,W60)=1,IF(W60&lt;&gt;"MALIN CİNSİ 1",IF(W60&lt;&gt;0,ROW(W60),"")))</f>
        <v>0</v>
      </c>
      <c r="AB60" s="21" t="e">
        <f>SMALL($Z$17:$Z$245,ROWS($A$7:A50))</f>
        <v>#NUM!</v>
      </c>
      <c r="AF60" s="3" t="str">
        <f t="shared" si="9"/>
        <v/>
      </c>
    </row>
    <row r="61" spans="1:32" ht="24.95" customHeight="1" x14ac:dyDescent="0.25">
      <c r="A61" s="5">
        <v>30</v>
      </c>
      <c r="B61" s="6"/>
      <c r="C61" s="31"/>
      <c r="D61" s="6"/>
      <c r="E61" s="11"/>
      <c r="F61" s="6"/>
      <c r="G61" s="6"/>
      <c r="H61" s="7"/>
      <c r="I61" s="8"/>
      <c r="J61" s="8"/>
      <c r="K61" s="48">
        <f t="shared" si="17"/>
        <v>0</v>
      </c>
      <c r="L61" s="48">
        <f t="shared" si="18"/>
        <v>0</v>
      </c>
      <c r="M61" s="49"/>
      <c r="N61" s="49" t="str">
        <f t="shared" si="19"/>
        <v/>
      </c>
      <c r="O61" s="29"/>
      <c r="P61" s="54" t="str">
        <f t="shared" si="3"/>
        <v>BOŞ</v>
      </c>
      <c r="Q61" s="54">
        <f t="shared" ca="1" si="4"/>
        <v>0</v>
      </c>
      <c r="R61" s="2" t="str">
        <f ca="1">IFERROR(IF(COUNTIF($F$17:F61,F61)=1,IF(AND(_xlfn.DAYS(TODAY(),E61)&gt;34,U61=0),"HATA"),"DOĞRU"),"HATA")</f>
        <v>DOĞRU</v>
      </c>
      <c r="S61" s="29" t="str">
        <f t="shared" si="5"/>
        <v>DOĞRU</v>
      </c>
      <c r="T61" s="20">
        <f>IF(COUNTIF($F$17:F61,F61)=1,IF(SUMIF($F$17:$F$202,F61,$N$17:$N$202)&gt;=4250000,4250,SUMIF($F$17:$F$202,F61,$N$17:$N$202)*0.001),0)</f>
        <v>0</v>
      </c>
      <c r="U61" s="57" t="str">
        <f t="shared" ca="1" si="20"/>
        <v/>
      </c>
      <c r="V61" s="8" t="str">
        <f t="shared" si="21"/>
        <v/>
      </c>
      <c r="W61" s="8">
        <f t="shared" si="22"/>
        <v>0</v>
      </c>
      <c r="Z61" s="3" t="b">
        <f>IF(COUNTIF($W$17:W61,W61)=1,IF(W61&lt;&gt;"MALIN CİNSİ 1",IF(W61&lt;&gt;0,ROW(W61),"")))</f>
        <v>0</v>
      </c>
      <c r="AB61" s="21" t="e">
        <f>SMALL($Z$17:$Z$245,ROWS($A$7:A51))</f>
        <v>#NUM!</v>
      </c>
      <c r="AF61" s="3" t="str">
        <f t="shared" si="9"/>
        <v/>
      </c>
    </row>
    <row r="62" spans="1:32" ht="24.95" customHeight="1" x14ac:dyDescent="0.25">
      <c r="A62" s="5">
        <v>31</v>
      </c>
      <c r="B62" s="6"/>
      <c r="C62" s="31"/>
      <c r="D62" s="6"/>
      <c r="E62" s="11"/>
      <c r="F62" s="6"/>
      <c r="G62" s="6"/>
      <c r="H62" s="7"/>
      <c r="I62" s="8"/>
      <c r="J62" s="8"/>
      <c r="K62" s="48">
        <f t="shared" si="17"/>
        <v>0</v>
      </c>
      <c r="L62" s="48">
        <f t="shared" si="18"/>
        <v>0</v>
      </c>
      <c r="M62" s="49"/>
      <c r="N62" s="49" t="str">
        <f t="shared" si="19"/>
        <v/>
      </c>
      <c r="O62" s="29"/>
      <c r="P62" s="54" t="str">
        <f t="shared" si="3"/>
        <v>BOŞ</v>
      </c>
      <c r="Q62" s="54">
        <f t="shared" ca="1" si="4"/>
        <v>0</v>
      </c>
      <c r="R62" s="2" t="str">
        <f ca="1">IFERROR(IF(COUNTIF($F$17:F62,F62)=1,IF(AND(_xlfn.DAYS(TODAY(),E62)&gt;34,U62=0),"HATA"),"DOĞRU"),"HATA")</f>
        <v>DOĞRU</v>
      </c>
      <c r="S62" s="29" t="str">
        <f t="shared" si="5"/>
        <v>DOĞRU</v>
      </c>
      <c r="T62" s="20">
        <f>IF(COUNTIF($F$17:F62,F62)=1,IF(SUMIF($F$17:$F$202,F62,$N$17:$N$202)&gt;=4250000,4250,SUMIF($F$17:$F$202,F62,$N$17:$N$202)*0.001),0)</f>
        <v>0</v>
      </c>
      <c r="U62" s="57" t="str">
        <f t="shared" ca="1" si="20"/>
        <v/>
      </c>
      <c r="V62" s="8" t="str">
        <f t="shared" si="21"/>
        <v/>
      </c>
      <c r="W62" s="8">
        <f t="shared" si="22"/>
        <v>0</v>
      </c>
      <c r="Z62" s="3" t="b">
        <f>IF(COUNTIF($W$17:W62,W62)=1,IF(W62&lt;&gt;"MALIN CİNSİ 1",IF(W62&lt;&gt;0,ROW(W62),"")))</f>
        <v>0</v>
      </c>
      <c r="AB62" s="21" t="e">
        <f>SMALL($Z$17:$Z$245,ROWS($A$7:A52))</f>
        <v>#NUM!</v>
      </c>
      <c r="AF62" s="3" t="str">
        <f t="shared" si="9"/>
        <v/>
      </c>
    </row>
    <row r="63" spans="1:32" ht="24.95" customHeight="1" x14ac:dyDescent="0.25">
      <c r="A63" s="5">
        <v>32</v>
      </c>
      <c r="B63" s="6"/>
      <c r="C63" s="31"/>
      <c r="D63" s="6"/>
      <c r="E63" s="11"/>
      <c r="F63" s="6"/>
      <c r="G63" s="6"/>
      <c r="H63" s="7"/>
      <c r="I63" s="8"/>
      <c r="J63" s="8"/>
      <c r="K63" s="48">
        <f t="shared" si="17"/>
        <v>0</v>
      </c>
      <c r="L63" s="48">
        <f t="shared" si="18"/>
        <v>0</v>
      </c>
      <c r="M63" s="49"/>
      <c r="N63" s="49" t="str">
        <f t="shared" si="19"/>
        <v/>
      </c>
      <c r="O63" s="29"/>
      <c r="P63" s="54" t="str">
        <f t="shared" si="3"/>
        <v>BOŞ</v>
      </c>
      <c r="Q63" s="54">
        <f t="shared" ca="1" si="4"/>
        <v>0</v>
      </c>
      <c r="R63" s="2" t="str">
        <f ca="1">IFERROR(IF(COUNTIF($F$17:F63,F63)=1,IF(AND(_xlfn.DAYS(TODAY(),E63)&gt;34,U63=0),"HATA"),"DOĞRU"),"HATA")</f>
        <v>DOĞRU</v>
      </c>
      <c r="S63" s="29" t="str">
        <f t="shared" si="5"/>
        <v>DOĞRU</v>
      </c>
      <c r="T63" s="20">
        <f>IF(COUNTIF($F$17:F63,F63)=1,IF(SUMIF($F$17:$F$202,F63,$N$17:$N$202)&gt;=4250000,4250,SUMIF($F$17:$F$202,F63,$N$17:$N$202)*0.001),0)</f>
        <v>0</v>
      </c>
      <c r="U63" s="57" t="str">
        <f t="shared" ca="1" si="20"/>
        <v/>
      </c>
      <c r="V63" s="8" t="str">
        <f t="shared" si="21"/>
        <v/>
      </c>
      <c r="W63" s="8">
        <f t="shared" si="22"/>
        <v>0</v>
      </c>
      <c r="Z63" s="3" t="b">
        <f>IF(COUNTIF($W$17:W63,W63)=1,IF(W63&lt;&gt;"MALIN CİNSİ 1",IF(W63&lt;&gt;0,ROW(W63),"")))</f>
        <v>0</v>
      </c>
      <c r="AB63" s="21" t="e">
        <f>SMALL($Z$17:$Z$245,ROWS($A$7:A53))</f>
        <v>#NUM!</v>
      </c>
      <c r="AF63" s="3" t="str">
        <f t="shared" si="9"/>
        <v/>
      </c>
    </row>
    <row r="64" spans="1:32" ht="24.95" customHeight="1" x14ac:dyDescent="0.25">
      <c r="A64" s="5">
        <v>33</v>
      </c>
      <c r="B64" s="6"/>
      <c r="C64" s="31"/>
      <c r="D64" s="6"/>
      <c r="E64" s="11"/>
      <c r="F64" s="6"/>
      <c r="G64" s="6"/>
      <c r="H64" s="7"/>
      <c r="I64" s="8"/>
      <c r="J64" s="8"/>
      <c r="K64" s="48">
        <f t="shared" si="17"/>
        <v>0</v>
      </c>
      <c r="L64" s="48">
        <f t="shared" si="18"/>
        <v>0</v>
      </c>
      <c r="M64" s="49"/>
      <c r="N64" s="49" t="str">
        <f t="shared" si="19"/>
        <v/>
      </c>
      <c r="O64" s="29"/>
      <c r="P64" s="54" t="str">
        <f t="shared" si="3"/>
        <v>BOŞ</v>
      </c>
      <c r="Q64" s="54">
        <f t="shared" ca="1" si="4"/>
        <v>0</v>
      </c>
      <c r="R64" s="2" t="str">
        <f ca="1">IFERROR(IF(COUNTIF($F$17:F64,F64)=1,IF(AND(_xlfn.DAYS(TODAY(),E64)&gt;34,U64=0),"HATA"),"DOĞRU"),"HATA")</f>
        <v>DOĞRU</v>
      </c>
      <c r="S64" s="29" t="str">
        <f t="shared" si="5"/>
        <v>DOĞRU</v>
      </c>
      <c r="T64" s="20">
        <f>IF(COUNTIF($F$17:F64,F64)=1,IF(SUMIF($F$17:$F$202,F64,$N$17:$N$202)&gt;=4250000,4250,SUMIF($F$17:$F$202,F64,$N$17:$N$202)*0.001),0)</f>
        <v>0</v>
      </c>
      <c r="U64" s="57" t="str">
        <f t="shared" ca="1" si="20"/>
        <v/>
      </c>
      <c r="V64" s="8" t="str">
        <f t="shared" si="21"/>
        <v/>
      </c>
      <c r="W64" s="8">
        <f t="shared" si="22"/>
        <v>0</v>
      </c>
      <c r="Z64" s="3" t="b">
        <f>IF(COUNTIF($W$17:W64,W64)=1,IF(W64&lt;&gt;"MALIN CİNSİ 1",IF(W64&lt;&gt;0,ROW(W64),"")))</f>
        <v>0</v>
      </c>
      <c r="AB64" s="21" t="e">
        <f>SMALL($Z$17:$Z$245,ROWS($A$7:A54))</f>
        <v>#NUM!</v>
      </c>
      <c r="AF64" s="3" t="str">
        <f t="shared" si="9"/>
        <v/>
      </c>
    </row>
    <row r="65" spans="1:32" ht="24.95" customHeight="1" x14ac:dyDescent="0.25">
      <c r="A65" s="5">
        <v>34</v>
      </c>
      <c r="B65" s="6"/>
      <c r="C65" s="31"/>
      <c r="D65" s="6"/>
      <c r="E65" s="11"/>
      <c r="F65" s="6"/>
      <c r="G65" s="6"/>
      <c r="H65" s="7"/>
      <c r="I65" s="8"/>
      <c r="J65" s="8"/>
      <c r="K65" s="48">
        <f t="shared" si="17"/>
        <v>0</v>
      </c>
      <c r="L65" s="48">
        <f t="shared" si="18"/>
        <v>0</v>
      </c>
      <c r="M65" s="49"/>
      <c r="N65" s="49" t="str">
        <f t="shared" si="19"/>
        <v/>
      </c>
      <c r="O65" s="29"/>
      <c r="P65" s="54" t="str">
        <f t="shared" si="3"/>
        <v>BOŞ</v>
      </c>
      <c r="Q65" s="54">
        <f t="shared" ca="1" si="4"/>
        <v>0</v>
      </c>
      <c r="R65" s="2" t="str">
        <f ca="1">IFERROR(IF(COUNTIF($F$17:F65,F65)=1,IF(AND(_xlfn.DAYS(TODAY(),E65)&gt;34,U65=0),"HATA"),"DOĞRU"),"HATA")</f>
        <v>DOĞRU</v>
      </c>
      <c r="S65" s="29" t="str">
        <f t="shared" si="5"/>
        <v>DOĞRU</v>
      </c>
      <c r="T65" s="20">
        <f>IF(COUNTIF($F$17:F65,F65)=1,IF(SUMIF($F$17:$F$202,F65,$N$17:$N$202)&gt;=4250000,4250,SUMIF($F$17:$F$202,F65,$N$17:$N$202)*0.001),0)</f>
        <v>0</v>
      </c>
      <c r="U65" s="57" t="str">
        <f t="shared" ca="1" si="20"/>
        <v/>
      </c>
      <c r="V65" s="8" t="str">
        <f t="shared" si="21"/>
        <v/>
      </c>
      <c r="W65" s="8">
        <f t="shared" si="22"/>
        <v>0</v>
      </c>
      <c r="Z65" s="3" t="b">
        <f>IF(COUNTIF($W$17:W65,W65)=1,IF(W65&lt;&gt;"MALIN CİNSİ 1",IF(W65&lt;&gt;0,ROW(W65),"")))</f>
        <v>0</v>
      </c>
      <c r="AB65" s="21" t="e">
        <f>SMALL($Z$17:$Z$245,ROWS($A$7:A55))</f>
        <v>#NUM!</v>
      </c>
      <c r="AF65" s="3" t="str">
        <f t="shared" si="9"/>
        <v/>
      </c>
    </row>
    <row r="66" spans="1:32" ht="24.95" customHeight="1" x14ac:dyDescent="0.25">
      <c r="A66" s="5">
        <v>35</v>
      </c>
      <c r="B66" s="6"/>
      <c r="C66" s="31"/>
      <c r="D66" s="6"/>
      <c r="E66" s="11"/>
      <c r="F66" s="6"/>
      <c r="G66" s="6"/>
      <c r="H66" s="7"/>
      <c r="I66" s="8"/>
      <c r="J66" s="8"/>
      <c r="K66" s="48">
        <f t="shared" si="17"/>
        <v>0</v>
      </c>
      <c r="L66" s="48">
        <f t="shared" si="18"/>
        <v>0</v>
      </c>
      <c r="M66" s="49"/>
      <c r="N66" s="49" t="str">
        <f t="shared" si="19"/>
        <v/>
      </c>
      <c r="O66" s="29"/>
      <c r="P66" s="54" t="str">
        <f t="shared" si="3"/>
        <v>BOŞ</v>
      </c>
      <c r="Q66" s="54">
        <f t="shared" ca="1" si="4"/>
        <v>0</v>
      </c>
      <c r="R66" s="2" t="str">
        <f ca="1">IFERROR(IF(COUNTIF($F$17:F66,F66)=1,IF(AND(_xlfn.DAYS(TODAY(),E66)&gt;34,U66=0),"HATA"),"DOĞRU"),"HATA")</f>
        <v>DOĞRU</v>
      </c>
      <c r="S66" s="29" t="str">
        <f t="shared" si="5"/>
        <v>DOĞRU</v>
      </c>
      <c r="T66" s="20">
        <f>IF(COUNTIF($F$17:F66,F66)=1,IF(SUMIF($F$17:$F$202,F66,$N$17:$N$202)&gt;=4250000,4250,SUMIF($F$17:$F$202,F66,$N$17:$N$202)*0.001),0)</f>
        <v>0</v>
      </c>
      <c r="U66" s="57" t="str">
        <f t="shared" ca="1" si="20"/>
        <v/>
      </c>
      <c r="V66" s="8" t="str">
        <f t="shared" si="21"/>
        <v/>
      </c>
      <c r="W66" s="8">
        <f t="shared" si="22"/>
        <v>0</v>
      </c>
      <c r="Z66" s="3" t="b">
        <f>IF(COUNTIF($W$17:W66,W66)=1,IF(W66&lt;&gt;"MALIN CİNSİ 1",IF(W66&lt;&gt;0,ROW(W66),"")))</f>
        <v>0</v>
      </c>
      <c r="AB66" s="21" t="e">
        <f>SMALL($Z$17:$Z$245,ROWS($A$7:A56))</f>
        <v>#NUM!</v>
      </c>
      <c r="AF66" s="3" t="str">
        <f t="shared" si="9"/>
        <v/>
      </c>
    </row>
    <row r="67" spans="1:32" ht="24.95" customHeight="1" x14ac:dyDescent="0.25">
      <c r="A67" s="5">
        <v>36</v>
      </c>
      <c r="B67" s="6"/>
      <c r="C67" s="31"/>
      <c r="D67" s="6"/>
      <c r="E67" s="11"/>
      <c r="F67" s="6"/>
      <c r="G67" s="6"/>
      <c r="H67" s="7"/>
      <c r="I67" s="8"/>
      <c r="J67" s="8"/>
      <c r="K67" s="48">
        <f t="shared" si="17"/>
        <v>0</v>
      </c>
      <c r="L67" s="48">
        <f t="shared" si="18"/>
        <v>0</v>
      </c>
      <c r="M67" s="49"/>
      <c r="N67" s="49" t="str">
        <f t="shared" si="19"/>
        <v/>
      </c>
      <c r="O67" s="29"/>
      <c r="P67" s="54" t="str">
        <f t="shared" si="3"/>
        <v>BOŞ</v>
      </c>
      <c r="Q67" s="54">
        <f t="shared" ca="1" si="4"/>
        <v>0</v>
      </c>
      <c r="R67" s="2" t="str">
        <f ca="1">IFERROR(IF(COUNTIF($F$17:F67,F67)=1,IF(AND(_xlfn.DAYS(TODAY(),E67)&gt;34,U67=0),"HATA"),"DOĞRU"),"HATA")</f>
        <v>DOĞRU</v>
      </c>
      <c r="S67" s="29" t="str">
        <f t="shared" si="5"/>
        <v>DOĞRU</v>
      </c>
      <c r="T67" s="20">
        <f>IF(COUNTIF($F$17:F67,F67)=1,IF(SUMIF($F$17:$F$202,F67,$N$17:$N$202)&gt;=4250000,4250,SUMIF($F$17:$F$202,F67,$N$17:$N$202)*0.001),0)</f>
        <v>0</v>
      </c>
      <c r="U67" s="57" t="str">
        <f t="shared" ca="1" si="20"/>
        <v/>
      </c>
      <c r="V67" s="8" t="str">
        <f t="shared" si="21"/>
        <v/>
      </c>
      <c r="W67" s="8">
        <f t="shared" si="22"/>
        <v>0</v>
      </c>
      <c r="Z67" s="3" t="b">
        <f>IF(COUNTIF($W$17:W67,W67)=1,IF(W67&lt;&gt;"MALIN CİNSİ 1",IF(W67&lt;&gt;0,ROW(W67),"")))</f>
        <v>0</v>
      </c>
      <c r="AB67" s="21" t="e">
        <f>SMALL($Z$17:$Z$245,ROWS($A$7:A57))</f>
        <v>#NUM!</v>
      </c>
      <c r="AF67" s="3" t="str">
        <f t="shared" si="9"/>
        <v/>
      </c>
    </row>
    <row r="68" spans="1:32" ht="24.95" customHeight="1" x14ac:dyDescent="0.25">
      <c r="A68" s="5">
        <v>37</v>
      </c>
      <c r="B68" s="6"/>
      <c r="C68" s="31"/>
      <c r="D68" s="6"/>
      <c r="E68" s="11"/>
      <c r="F68" s="6"/>
      <c r="G68" s="6"/>
      <c r="H68" s="7"/>
      <c r="I68" s="8"/>
      <c r="J68" s="8"/>
      <c r="K68" s="48">
        <f t="shared" si="17"/>
        <v>0</v>
      </c>
      <c r="L68" s="48">
        <f t="shared" si="18"/>
        <v>0</v>
      </c>
      <c r="M68" s="49"/>
      <c r="N68" s="49" t="str">
        <f t="shared" si="19"/>
        <v/>
      </c>
      <c r="O68" s="29"/>
      <c r="P68" s="54" t="str">
        <f t="shared" si="3"/>
        <v>BOŞ</v>
      </c>
      <c r="Q68" s="54">
        <f t="shared" ca="1" si="4"/>
        <v>0</v>
      </c>
      <c r="R68" s="2" t="str">
        <f ca="1">IFERROR(IF(COUNTIF($F$17:F68,F68)=1,IF(AND(_xlfn.DAYS(TODAY(),E68)&gt;34,U68=0),"HATA"),"DOĞRU"),"HATA")</f>
        <v>DOĞRU</v>
      </c>
      <c r="S68" s="29" t="str">
        <f t="shared" si="5"/>
        <v>DOĞRU</v>
      </c>
      <c r="T68" s="20">
        <f>IF(COUNTIF($F$17:F68,F68)=1,IF(SUMIF($F$17:$F$202,F68,$N$17:$N$202)&gt;=4250000,4250,SUMIF($F$17:$F$202,F68,$N$17:$N$202)*0.001),0)</f>
        <v>0</v>
      </c>
      <c r="U68" s="57" t="str">
        <f t="shared" ca="1" si="20"/>
        <v/>
      </c>
      <c r="V68" s="8" t="str">
        <f t="shared" si="21"/>
        <v/>
      </c>
      <c r="W68" s="8">
        <f t="shared" si="22"/>
        <v>0</v>
      </c>
      <c r="Z68" s="3" t="b">
        <f>IF(COUNTIF($W$17:W68,W68)=1,IF(W68&lt;&gt;"MALIN CİNSİ 1",IF(W68&lt;&gt;0,ROW(W68),"")))</f>
        <v>0</v>
      </c>
      <c r="AB68" s="21" t="e">
        <f>SMALL($Z$17:$Z$245,ROWS($A$7:A58))</f>
        <v>#NUM!</v>
      </c>
      <c r="AF68" s="3" t="str">
        <f t="shared" si="9"/>
        <v/>
      </c>
    </row>
    <row r="69" spans="1:32" ht="24.95" customHeight="1" x14ac:dyDescent="0.25">
      <c r="A69" s="5">
        <v>38</v>
      </c>
      <c r="B69" s="6"/>
      <c r="C69" s="31"/>
      <c r="D69" s="6"/>
      <c r="E69" s="11"/>
      <c r="F69" s="6"/>
      <c r="G69" s="6"/>
      <c r="H69" s="7"/>
      <c r="I69" s="8"/>
      <c r="J69" s="8"/>
      <c r="K69" s="48">
        <f t="shared" si="17"/>
        <v>0</v>
      </c>
      <c r="L69" s="48">
        <f t="shared" si="18"/>
        <v>0</v>
      </c>
      <c r="M69" s="49"/>
      <c r="N69" s="49" t="str">
        <f t="shared" si="19"/>
        <v/>
      </c>
      <c r="O69" s="29"/>
      <c r="P69" s="54" t="str">
        <f t="shared" si="3"/>
        <v>BOŞ</v>
      </c>
      <c r="Q69" s="54">
        <f t="shared" ca="1" si="4"/>
        <v>0</v>
      </c>
      <c r="R69" s="2" t="str">
        <f ca="1">IFERROR(IF(COUNTIF($F$17:F69,F69)=1,IF(AND(_xlfn.DAYS(TODAY(),E69)&gt;34,U69=0),"HATA"),"DOĞRU"),"HATA")</f>
        <v>DOĞRU</v>
      </c>
      <c r="S69" s="29" t="str">
        <f t="shared" si="5"/>
        <v>DOĞRU</v>
      </c>
      <c r="T69" s="20">
        <f>IF(COUNTIF($F$17:F69,F69)=1,IF(SUMIF($F$17:$F$202,F69,$N$17:$N$202)&gt;=4250000,4250,SUMIF($F$17:$F$202,F69,$N$17:$N$202)*0.001),0)</f>
        <v>0</v>
      </c>
      <c r="U69" s="57" t="str">
        <f t="shared" ca="1" si="20"/>
        <v/>
      </c>
      <c r="V69" s="8" t="str">
        <f t="shared" si="21"/>
        <v/>
      </c>
      <c r="W69" s="8">
        <f t="shared" si="22"/>
        <v>0</v>
      </c>
      <c r="Z69" s="3" t="b">
        <f>IF(COUNTIF($W$17:W69,W69)=1,IF(W69&lt;&gt;"MALIN CİNSİ 1",IF(W69&lt;&gt;0,ROW(W69),"")))</f>
        <v>0</v>
      </c>
      <c r="AB69" s="21" t="e">
        <f>SMALL($Z$17:$Z$245,ROWS($A$7:A59))</f>
        <v>#NUM!</v>
      </c>
      <c r="AF69" s="3" t="str">
        <f t="shared" si="9"/>
        <v/>
      </c>
    </row>
    <row r="70" spans="1:32" ht="24.95" customHeight="1" x14ac:dyDescent="0.25">
      <c r="A70" s="5">
        <v>39</v>
      </c>
      <c r="B70" s="6"/>
      <c r="C70" s="31"/>
      <c r="D70" s="6"/>
      <c r="E70" s="11"/>
      <c r="F70" s="6"/>
      <c r="G70" s="6"/>
      <c r="H70" s="7"/>
      <c r="I70" s="8"/>
      <c r="J70" s="8"/>
      <c r="K70" s="48">
        <f t="shared" si="17"/>
        <v>0</v>
      </c>
      <c r="L70" s="48">
        <f t="shared" si="18"/>
        <v>0</v>
      </c>
      <c r="M70" s="49"/>
      <c r="N70" s="49" t="str">
        <f t="shared" si="19"/>
        <v/>
      </c>
      <c r="O70" s="29"/>
      <c r="P70" s="54" t="str">
        <f t="shared" si="3"/>
        <v>BOŞ</v>
      </c>
      <c r="Q70" s="54">
        <f t="shared" ca="1" si="4"/>
        <v>0</v>
      </c>
      <c r="R70" s="2" t="str">
        <f ca="1">IFERROR(IF(COUNTIF($F$17:F70,F70)=1,IF(AND(_xlfn.DAYS(TODAY(),E70)&gt;34,U70=0),"HATA"),"DOĞRU"),"HATA")</f>
        <v>DOĞRU</v>
      </c>
      <c r="S70" s="29" t="str">
        <f t="shared" si="5"/>
        <v>DOĞRU</v>
      </c>
      <c r="T70" s="20">
        <f>IF(COUNTIF($F$17:F70,F70)=1,IF(SUMIF($F$17:$F$202,F70,$N$17:$N$202)&gt;=4250000,4250,SUMIF($F$17:$F$202,F70,$N$17:$N$202)*0.001),0)</f>
        <v>0</v>
      </c>
      <c r="U70" s="57" t="str">
        <f t="shared" ca="1" si="20"/>
        <v/>
      </c>
      <c r="V70" s="8" t="str">
        <f t="shared" si="21"/>
        <v/>
      </c>
      <c r="W70" s="8">
        <f t="shared" si="22"/>
        <v>0</v>
      </c>
      <c r="Z70" s="3" t="b">
        <f>IF(COUNTIF($W$17:W70,W70)=1,IF(W70&lt;&gt;"MALIN CİNSİ 1",IF(W70&lt;&gt;0,ROW(W70),"")))</f>
        <v>0</v>
      </c>
      <c r="AB70" s="21" t="e">
        <f>SMALL($Z$17:$Z$245,ROWS($A$7:A60))</f>
        <v>#NUM!</v>
      </c>
      <c r="AF70" s="3" t="str">
        <f t="shared" si="9"/>
        <v/>
      </c>
    </row>
    <row r="71" spans="1:32" ht="24.95" customHeight="1" x14ac:dyDescent="0.25">
      <c r="A71" s="5">
        <v>40</v>
      </c>
      <c r="B71" s="6"/>
      <c r="C71" s="31"/>
      <c r="D71" s="6"/>
      <c r="E71" s="11"/>
      <c r="F71" s="6"/>
      <c r="G71" s="6"/>
      <c r="H71" s="7"/>
      <c r="I71" s="8"/>
      <c r="J71" s="8"/>
      <c r="K71" s="48">
        <f t="shared" si="17"/>
        <v>0</v>
      </c>
      <c r="L71" s="48">
        <f t="shared" si="18"/>
        <v>0</v>
      </c>
      <c r="M71" s="49"/>
      <c r="N71" s="49" t="str">
        <f t="shared" si="19"/>
        <v/>
      </c>
      <c r="O71" s="29"/>
      <c r="P71" s="54" t="str">
        <f t="shared" si="3"/>
        <v>BOŞ</v>
      </c>
      <c r="Q71" s="54">
        <f t="shared" ca="1" si="4"/>
        <v>0</v>
      </c>
      <c r="R71" s="2" t="str">
        <f ca="1">IFERROR(IF(COUNTIF($F$17:F71,F71)=1,IF(AND(_xlfn.DAYS(TODAY(),E71)&gt;34,U71=0),"HATA"),"DOĞRU"),"HATA")</f>
        <v>DOĞRU</v>
      </c>
      <c r="S71" s="29" t="str">
        <f t="shared" si="5"/>
        <v>DOĞRU</v>
      </c>
      <c r="T71" s="20">
        <f>IF(COUNTIF($F$17:F71,F71)=1,IF(SUMIF($F$17:$F$202,F71,$N$17:$N$202)&gt;=4250000,4250,SUMIF($F$17:$F$202,F71,$N$17:$N$202)*0.001),0)</f>
        <v>0</v>
      </c>
      <c r="U71" s="57" t="str">
        <f t="shared" ca="1" si="20"/>
        <v/>
      </c>
      <c r="V71" s="8" t="str">
        <f t="shared" si="21"/>
        <v/>
      </c>
      <c r="W71" s="8">
        <f>IF(SUMIF($F$17:$F$161,F71,$U$17:$U$161)&gt;0,G71&amp;" "&amp;"CEZA",G71)</f>
        <v>0</v>
      </c>
      <c r="Z71" s="3" t="b">
        <f>IF(COUNTIF($W$17:W71,W71)=1,IF(W71&lt;&gt;"MALIN CİNSİ 1",IF(W71&lt;&gt;0,ROW(W71),"")))</f>
        <v>0</v>
      </c>
      <c r="AB71" s="21" t="e">
        <f>SMALL($Z$17:$Z$245,ROWS($A$7:A61))</f>
        <v>#NUM!</v>
      </c>
      <c r="AF71" s="3" t="str">
        <f t="shared" si="9"/>
        <v/>
      </c>
    </row>
    <row r="72" spans="1:32" ht="24.95" customHeight="1" x14ac:dyDescent="0.25">
      <c r="A72" s="5">
        <v>41</v>
      </c>
      <c r="B72" s="6"/>
      <c r="C72" s="31"/>
      <c r="D72" s="6"/>
      <c r="E72" s="11"/>
      <c r="F72" s="6"/>
      <c r="G72" s="6"/>
      <c r="H72" s="7"/>
      <c r="I72" s="8"/>
      <c r="J72" s="8"/>
      <c r="K72" s="48">
        <f t="shared" si="17"/>
        <v>0</v>
      </c>
      <c r="L72" s="48">
        <f t="shared" si="18"/>
        <v>0</v>
      </c>
      <c r="M72" s="49"/>
      <c r="N72" s="49" t="str">
        <f t="shared" si="19"/>
        <v/>
      </c>
      <c r="O72" s="29"/>
      <c r="P72" s="54" t="str">
        <f t="shared" si="3"/>
        <v>BOŞ</v>
      </c>
      <c r="Q72" s="54">
        <f t="shared" ca="1" si="4"/>
        <v>0</v>
      </c>
      <c r="R72" s="2" t="str">
        <f ca="1">IFERROR(IF(COUNTIF($F$17:F72,F72)=1,IF(AND(_xlfn.DAYS(TODAY(),E72)&gt;34,U72=0),"HATA"),"DOĞRU"),"HATA")</f>
        <v>DOĞRU</v>
      </c>
      <c r="S72" s="29" t="str">
        <f t="shared" si="5"/>
        <v>DOĞRU</v>
      </c>
      <c r="T72" s="20">
        <f>IF(COUNTIF($F$17:F72,F72)=1,IF(SUMIF($F$17:$F$202,F72,$N$17:$N$202)&gt;=4250000,4250,SUMIF($F$17:$F$202,F72,$N$17:$N$202)*0.001),0)</f>
        <v>0</v>
      </c>
      <c r="U72" s="57" t="str">
        <f t="shared" ca="1" si="20"/>
        <v/>
      </c>
      <c r="V72" s="8" t="str">
        <f t="shared" si="21"/>
        <v/>
      </c>
      <c r="W72" s="8">
        <f t="shared" si="22"/>
        <v>0</v>
      </c>
      <c r="Z72" s="3" t="b">
        <f>IF(COUNTIF($W$17:W72,W72)=1,IF(W72&lt;&gt;"MALIN CİNSİ 1",IF(W72&lt;&gt;0,ROW(W72),"")))</f>
        <v>0</v>
      </c>
      <c r="AB72" s="21" t="e">
        <f>SMALL($Z$17:$Z$245,ROWS($A$7:A62))</f>
        <v>#NUM!</v>
      </c>
      <c r="AF72" s="3" t="str">
        <f t="shared" si="9"/>
        <v/>
      </c>
    </row>
    <row r="73" spans="1:32" ht="24.95" customHeight="1" x14ac:dyDescent="0.25">
      <c r="A73" s="5">
        <v>42</v>
      </c>
      <c r="B73" s="6"/>
      <c r="C73" s="31"/>
      <c r="D73" s="6"/>
      <c r="E73" s="11"/>
      <c r="F73" s="6"/>
      <c r="G73" s="6"/>
      <c r="H73" s="7"/>
      <c r="I73" s="8"/>
      <c r="J73" s="8"/>
      <c r="K73" s="48">
        <f t="shared" si="17"/>
        <v>0</v>
      </c>
      <c r="L73" s="48">
        <f t="shared" si="18"/>
        <v>0</v>
      </c>
      <c r="M73" s="49"/>
      <c r="N73" s="49" t="str">
        <f t="shared" si="19"/>
        <v/>
      </c>
      <c r="O73" s="29"/>
      <c r="P73" s="54" t="str">
        <f t="shared" si="3"/>
        <v>BOŞ</v>
      </c>
      <c r="Q73" s="54">
        <f t="shared" ca="1" si="4"/>
        <v>0</v>
      </c>
      <c r="R73" s="2" t="str">
        <f ca="1">IFERROR(IF(COUNTIF($F$17:F73,F73)=1,IF(AND(_xlfn.DAYS(TODAY(),E73)&gt;34,U73=0),"HATA"),"DOĞRU"),"HATA")</f>
        <v>DOĞRU</v>
      </c>
      <c r="S73" s="29" t="str">
        <f t="shared" si="5"/>
        <v>DOĞRU</v>
      </c>
      <c r="T73" s="20">
        <f>IF(COUNTIF($F$17:F73,F73)=1,IF(SUMIF($F$17:$F$202,F73,$N$17:$N$202)&gt;=4250000,4250,SUMIF($F$17:$F$202,F73,$N$17:$N$202)*0.001),0)</f>
        <v>0</v>
      </c>
      <c r="U73" s="57" t="str">
        <f t="shared" ca="1" si="20"/>
        <v/>
      </c>
      <c r="V73" s="8" t="str">
        <f t="shared" si="21"/>
        <v/>
      </c>
      <c r="W73" s="8">
        <f t="shared" si="22"/>
        <v>0</v>
      </c>
      <c r="Z73" s="3" t="b">
        <f>IF(COUNTIF($W$17:W73,W73)=1,IF(W73&lt;&gt;"MALIN CİNSİ 1",IF(W73&lt;&gt;0,ROW(W73),"")))</f>
        <v>0</v>
      </c>
      <c r="AB73" s="21" t="e">
        <f>SMALL($Z$17:$Z$245,ROWS($A$7:A63))</f>
        <v>#NUM!</v>
      </c>
      <c r="AF73" s="3" t="str">
        <f t="shared" si="9"/>
        <v/>
      </c>
    </row>
    <row r="74" spans="1:32" ht="24.95" customHeight="1" x14ac:dyDescent="0.25">
      <c r="A74" s="5">
        <v>43</v>
      </c>
      <c r="B74" s="6"/>
      <c r="C74" s="31"/>
      <c r="D74" s="6"/>
      <c r="E74" s="11"/>
      <c r="F74" s="6"/>
      <c r="G74" s="6"/>
      <c r="H74" s="7"/>
      <c r="I74" s="8"/>
      <c r="J74" s="8"/>
      <c r="K74" s="48">
        <f t="shared" si="17"/>
        <v>0</v>
      </c>
      <c r="L74" s="48">
        <f t="shared" si="18"/>
        <v>0</v>
      </c>
      <c r="M74" s="49"/>
      <c r="N74" s="49" t="str">
        <f t="shared" si="19"/>
        <v/>
      </c>
      <c r="O74" s="29"/>
      <c r="P74" s="54" t="str">
        <f t="shared" si="3"/>
        <v>BOŞ</v>
      </c>
      <c r="Q74" s="54">
        <f t="shared" ca="1" si="4"/>
        <v>0</v>
      </c>
      <c r="R74" s="2" t="str">
        <f ca="1">IFERROR(IF(COUNTIF($F$17:F74,F74)=1,IF(AND(_xlfn.DAYS(TODAY(),E74)&gt;34,U74=0),"HATA"),"DOĞRU"),"HATA")</f>
        <v>DOĞRU</v>
      </c>
      <c r="S74" s="29" t="str">
        <f t="shared" si="5"/>
        <v>DOĞRU</v>
      </c>
      <c r="T74" s="20">
        <f>IF(COUNTIF($F$17:F74,F74)=1,IF(SUMIF($F$17:$F$202,F74,$N$17:$N$202)&gt;=4250000,4250,SUMIF($F$17:$F$202,F74,$N$17:$N$202)*0.001),0)</f>
        <v>0</v>
      </c>
      <c r="U74" s="57" t="str">
        <f t="shared" ca="1" si="20"/>
        <v/>
      </c>
      <c r="V74" s="8" t="str">
        <f t="shared" si="21"/>
        <v/>
      </c>
      <c r="W74" s="8">
        <f t="shared" si="22"/>
        <v>0</v>
      </c>
      <c r="Z74" s="3" t="b">
        <f>IF(COUNTIF($W$17:W74,W74)=1,IF(W74&lt;&gt;"MALIN CİNSİ 1",IF(W74&lt;&gt;0,ROW(W74),"")))</f>
        <v>0</v>
      </c>
      <c r="AB74" s="21" t="e">
        <f>SMALL($Z$17:$Z$245,ROWS($A$7:A64))</f>
        <v>#NUM!</v>
      </c>
      <c r="AF74" s="3" t="str">
        <f t="shared" si="9"/>
        <v/>
      </c>
    </row>
    <row r="75" spans="1:32" ht="24.95" customHeight="1" x14ac:dyDescent="0.25">
      <c r="A75" s="5">
        <v>44</v>
      </c>
      <c r="B75" s="6"/>
      <c r="C75" s="31"/>
      <c r="D75" s="6"/>
      <c r="E75" s="11"/>
      <c r="F75" s="6"/>
      <c r="G75" s="6"/>
      <c r="H75" s="7"/>
      <c r="I75" s="8"/>
      <c r="J75" s="8"/>
      <c r="K75" s="48">
        <f t="shared" si="17"/>
        <v>0</v>
      </c>
      <c r="L75" s="48">
        <f t="shared" si="18"/>
        <v>0</v>
      </c>
      <c r="M75" s="49"/>
      <c r="N75" s="49" t="str">
        <f t="shared" si="19"/>
        <v/>
      </c>
      <c r="O75" s="29"/>
      <c r="P75" s="54" t="str">
        <f t="shared" si="3"/>
        <v>BOŞ</v>
      </c>
      <c r="Q75" s="54">
        <f t="shared" ca="1" si="4"/>
        <v>0</v>
      </c>
      <c r="R75" s="2" t="str">
        <f ca="1">IFERROR(IF(COUNTIF($F$17:F75,F75)=1,IF(AND(_xlfn.DAYS(TODAY(),E75)&gt;34,U75=0),"HATA"),"DOĞRU"),"HATA")</f>
        <v>DOĞRU</v>
      </c>
      <c r="S75" s="29" t="str">
        <f t="shared" si="5"/>
        <v>DOĞRU</v>
      </c>
      <c r="T75" s="20">
        <f>IF(COUNTIF($F$17:F75,F75)=1,IF(SUMIF($F$17:$F$202,F75,$N$17:$N$202)&gt;=4250000,4250,SUMIF($F$17:$F$202,F75,$N$17:$N$202)*0.001),0)</f>
        <v>0</v>
      </c>
      <c r="U75" s="57" t="str">
        <f t="shared" ca="1" si="20"/>
        <v/>
      </c>
      <c r="V75" s="8" t="str">
        <f t="shared" si="21"/>
        <v/>
      </c>
      <c r="W75" s="8">
        <f t="shared" si="22"/>
        <v>0</v>
      </c>
      <c r="Z75" s="3" t="b">
        <f>IF(COUNTIF($W$17:W75,W75)=1,IF(W75&lt;&gt;"MALIN CİNSİ 1",IF(W75&lt;&gt;0,ROW(W75),"")))</f>
        <v>0</v>
      </c>
      <c r="AB75" s="21" t="e">
        <f>SMALL($Z$17:$Z$245,ROWS($A$7:A65))</f>
        <v>#NUM!</v>
      </c>
      <c r="AF75" s="3" t="str">
        <f t="shared" si="9"/>
        <v/>
      </c>
    </row>
    <row r="76" spans="1:32" ht="24.95" customHeight="1" x14ac:dyDescent="0.25">
      <c r="A76" s="5">
        <v>45</v>
      </c>
      <c r="B76" s="6"/>
      <c r="C76" s="31"/>
      <c r="D76" s="6"/>
      <c r="E76" s="11"/>
      <c r="F76" s="6"/>
      <c r="G76" s="6"/>
      <c r="H76" s="7"/>
      <c r="I76" s="8"/>
      <c r="J76" s="8"/>
      <c r="K76" s="48">
        <f t="shared" si="17"/>
        <v>0</v>
      </c>
      <c r="L76" s="48">
        <f t="shared" si="18"/>
        <v>0</v>
      </c>
      <c r="M76" s="49"/>
      <c r="N76" s="49" t="str">
        <f t="shared" si="19"/>
        <v/>
      </c>
      <c r="O76" s="29"/>
      <c r="P76" s="54" t="str">
        <f t="shared" si="3"/>
        <v>BOŞ</v>
      </c>
      <c r="Q76" s="54">
        <f t="shared" ca="1" si="4"/>
        <v>0</v>
      </c>
      <c r="R76" s="2" t="str">
        <f ca="1">IFERROR(IF(COUNTIF($F$17:F76,F76)=1,IF(AND(_xlfn.DAYS(TODAY(),E76)&gt;34,U76=0),"HATA"),"DOĞRU"),"HATA")</f>
        <v>DOĞRU</v>
      </c>
      <c r="S76" s="29" t="str">
        <f t="shared" si="5"/>
        <v>DOĞRU</v>
      </c>
      <c r="T76" s="20">
        <f>IF(COUNTIF($F$17:F76,F76)=1,IF(SUMIF($F$17:$F$202,F76,$N$17:$N$202)&gt;=4250000,4250,SUMIF($F$17:$F$202,F76,$N$17:$N$202)*0.001),0)</f>
        <v>0</v>
      </c>
      <c r="U76" s="57" t="str">
        <f t="shared" ca="1" si="20"/>
        <v/>
      </c>
      <c r="V76" s="8" t="str">
        <f t="shared" si="21"/>
        <v/>
      </c>
      <c r="W76" s="8">
        <f t="shared" si="22"/>
        <v>0</v>
      </c>
      <c r="Z76" s="3" t="b">
        <f>IF(COUNTIF($W$17:W76,W76)=1,IF(W76&lt;&gt;"MALIN CİNSİ 1",IF(W76&lt;&gt;0,ROW(W76),"")))</f>
        <v>0</v>
      </c>
      <c r="AB76" s="21" t="e">
        <f>SMALL($Z$17:$Z$245,ROWS($A$7:A66))</f>
        <v>#NUM!</v>
      </c>
      <c r="AF76" s="3" t="str">
        <f t="shared" si="9"/>
        <v/>
      </c>
    </row>
    <row r="77" spans="1:32" ht="24.95" customHeight="1" x14ac:dyDescent="0.25">
      <c r="A77" s="5">
        <v>46</v>
      </c>
      <c r="B77" s="6"/>
      <c r="C77" s="31"/>
      <c r="D77" s="6"/>
      <c r="E77" s="11"/>
      <c r="F77" s="6"/>
      <c r="G77" s="6"/>
      <c r="H77" s="7"/>
      <c r="I77" s="8"/>
      <c r="J77" s="8"/>
      <c r="K77" s="48">
        <f t="shared" si="17"/>
        <v>0</v>
      </c>
      <c r="L77" s="48">
        <f t="shared" si="18"/>
        <v>0</v>
      </c>
      <c r="M77" s="49"/>
      <c r="N77" s="49" t="str">
        <f t="shared" si="19"/>
        <v/>
      </c>
      <c r="O77" s="29"/>
      <c r="P77" s="54" t="str">
        <f t="shared" si="3"/>
        <v>BOŞ</v>
      </c>
      <c r="Q77" s="54">
        <f t="shared" ca="1" si="4"/>
        <v>0</v>
      </c>
      <c r="R77" s="2" t="str">
        <f ca="1">IFERROR(IF(COUNTIF($F$17:F77,F77)=1,IF(AND(_xlfn.DAYS(TODAY(),E77)&gt;34,U77=0),"HATA"),"DOĞRU"),"HATA")</f>
        <v>DOĞRU</v>
      </c>
      <c r="S77" s="29" t="str">
        <f t="shared" si="5"/>
        <v>DOĞRU</v>
      </c>
      <c r="T77" s="20">
        <f>IF(COUNTIF($F$17:F77,F77)=1,IF(SUMIF($F$17:$F$202,F77,$N$17:$N$202)&gt;=4250000,4250,SUMIF($F$17:$F$202,F77,$N$17:$N$202)*0.001),0)</f>
        <v>0</v>
      </c>
      <c r="U77" s="57" t="str">
        <f t="shared" ca="1" si="20"/>
        <v/>
      </c>
      <c r="V77" s="8" t="str">
        <f t="shared" si="21"/>
        <v/>
      </c>
      <c r="W77" s="8">
        <f t="shared" si="22"/>
        <v>0</v>
      </c>
      <c r="Z77" s="3" t="b">
        <f>IF(COUNTIF($W$17:W77,W77)=1,IF(W77&lt;&gt;"MALIN CİNSİ 1",IF(W77&lt;&gt;0,ROW(W77),"")))</f>
        <v>0</v>
      </c>
      <c r="AB77" s="21" t="e">
        <f>SMALL($Z$17:$Z$245,ROWS($A$7:A67))</f>
        <v>#NUM!</v>
      </c>
      <c r="AF77" s="3" t="str">
        <f t="shared" si="9"/>
        <v/>
      </c>
    </row>
    <row r="78" spans="1:32" ht="24.95" customHeight="1" x14ac:dyDescent="0.25">
      <c r="A78" s="5">
        <v>47</v>
      </c>
      <c r="B78" s="6"/>
      <c r="C78" s="31"/>
      <c r="D78" s="6"/>
      <c r="E78" s="11"/>
      <c r="F78" s="6"/>
      <c r="G78" s="6"/>
      <c r="H78" s="7"/>
      <c r="I78" s="8"/>
      <c r="J78" s="8"/>
      <c r="K78" s="48">
        <f t="shared" si="17"/>
        <v>0</v>
      </c>
      <c r="L78" s="48">
        <f t="shared" si="18"/>
        <v>0</v>
      </c>
      <c r="M78" s="49"/>
      <c r="N78" s="49" t="str">
        <f t="shared" si="19"/>
        <v/>
      </c>
      <c r="O78" s="29"/>
      <c r="P78" s="54" t="str">
        <f t="shared" si="3"/>
        <v>BOŞ</v>
      </c>
      <c r="Q78" s="54">
        <f t="shared" ca="1" si="4"/>
        <v>0</v>
      </c>
      <c r="R78" s="2" t="str">
        <f ca="1">IFERROR(IF(COUNTIF($F$17:F78,F78)=1,IF(AND(_xlfn.DAYS(TODAY(),E78)&gt;34,U78=0),"HATA"),"DOĞRU"),"HATA")</f>
        <v>DOĞRU</v>
      </c>
      <c r="S78" s="29" t="str">
        <f t="shared" si="5"/>
        <v>DOĞRU</v>
      </c>
      <c r="T78" s="20">
        <f>IF(COUNTIF($F$17:F78,F78)=1,IF(SUMIF($F$17:$F$202,F78,$N$17:$N$202)&gt;=4250000,4250,SUMIF($F$17:$F$202,F78,$N$17:$N$202)*0.001),0)</f>
        <v>0</v>
      </c>
      <c r="U78" s="57" t="str">
        <f t="shared" ca="1" si="20"/>
        <v/>
      </c>
      <c r="V78" s="8" t="str">
        <f t="shared" si="21"/>
        <v/>
      </c>
      <c r="W78" s="8">
        <f t="shared" si="22"/>
        <v>0</v>
      </c>
      <c r="Z78" s="3" t="b">
        <f>IF(COUNTIF($W$17:W78,W78)=1,IF(W78&lt;&gt;"MALIN CİNSİ 1",IF(W78&lt;&gt;0,ROW(W78),"")))</f>
        <v>0</v>
      </c>
      <c r="AB78" s="21" t="e">
        <f>SMALL($Z$17:$Z$245,ROWS($A$7:A68))</f>
        <v>#NUM!</v>
      </c>
      <c r="AF78" s="3" t="str">
        <f t="shared" si="9"/>
        <v/>
      </c>
    </row>
    <row r="79" spans="1:32" ht="24.95" customHeight="1" x14ac:dyDescent="0.25">
      <c r="A79" s="5">
        <v>48</v>
      </c>
      <c r="B79" s="6"/>
      <c r="C79" s="31"/>
      <c r="D79" s="6"/>
      <c r="E79" s="11"/>
      <c r="F79" s="6"/>
      <c r="G79" s="6"/>
      <c r="H79" s="7"/>
      <c r="I79" s="8"/>
      <c r="J79" s="8"/>
      <c r="K79" s="48">
        <f t="shared" si="17"/>
        <v>0</v>
      </c>
      <c r="L79" s="48">
        <f t="shared" si="18"/>
        <v>0</v>
      </c>
      <c r="M79" s="49"/>
      <c r="N79" s="49" t="str">
        <f t="shared" si="19"/>
        <v/>
      </c>
      <c r="O79" s="29"/>
      <c r="P79" s="54" t="str">
        <f t="shared" si="3"/>
        <v>BOŞ</v>
      </c>
      <c r="Q79" s="54">
        <f t="shared" ca="1" si="4"/>
        <v>0</v>
      </c>
      <c r="R79" s="2" t="str">
        <f ca="1">IFERROR(IF(COUNTIF($F$17:F79,F79)=1,IF(AND(_xlfn.DAYS(TODAY(),E79)&gt;34,U79=0),"HATA"),"DOĞRU"),"HATA")</f>
        <v>DOĞRU</v>
      </c>
      <c r="S79" s="29" t="str">
        <f t="shared" si="5"/>
        <v>DOĞRU</v>
      </c>
      <c r="T79" s="20">
        <f>IF(COUNTIF($F$17:F79,F79)=1,IF(SUMIF($F$17:$F$202,F79,$N$17:$N$202)&gt;=4250000,4250,SUMIF($F$17:$F$202,F79,$N$17:$N$202)*0.001),0)</f>
        <v>0</v>
      </c>
      <c r="U79" s="57" t="str">
        <f t="shared" ca="1" si="20"/>
        <v/>
      </c>
      <c r="V79" s="8" t="str">
        <f t="shared" si="21"/>
        <v/>
      </c>
      <c r="W79" s="8">
        <f t="shared" si="22"/>
        <v>0</v>
      </c>
      <c r="Z79" s="3" t="b">
        <f>IF(COUNTIF($W$17:W79,W79)=1,IF(W79&lt;&gt;"MALIN CİNSİ 1",IF(W79&lt;&gt;0,ROW(W79),"")))</f>
        <v>0</v>
      </c>
      <c r="AB79" s="21" t="e">
        <f>SMALL($Z$17:$Z$245,ROWS($A$7:A69))</f>
        <v>#NUM!</v>
      </c>
      <c r="AF79" s="3" t="str">
        <f t="shared" si="9"/>
        <v/>
      </c>
    </row>
    <row r="80" spans="1:32" ht="24.95" customHeight="1" x14ac:dyDescent="0.25">
      <c r="A80" s="5">
        <v>49</v>
      </c>
      <c r="B80" s="6"/>
      <c r="C80" s="31"/>
      <c r="D80" s="6"/>
      <c r="E80" s="11"/>
      <c r="F80" s="6"/>
      <c r="G80" s="6"/>
      <c r="H80" s="7"/>
      <c r="I80" s="8"/>
      <c r="J80" s="8"/>
      <c r="K80" s="48">
        <f t="shared" si="17"/>
        <v>0</v>
      </c>
      <c r="L80" s="48">
        <f t="shared" si="18"/>
        <v>0</v>
      </c>
      <c r="M80" s="49"/>
      <c r="N80" s="49" t="str">
        <f t="shared" si="19"/>
        <v/>
      </c>
      <c r="O80" s="29"/>
      <c r="P80" s="54" t="str">
        <f t="shared" si="3"/>
        <v>BOŞ</v>
      </c>
      <c r="Q80" s="54">
        <f t="shared" ca="1" si="4"/>
        <v>0</v>
      </c>
      <c r="R80" s="2" t="str">
        <f ca="1">IFERROR(IF(COUNTIF($F$17:F80,F80)=1,IF(AND(_xlfn.DAYS(TODAY(),E80)&gt;34,U80=0),"HATA"),"DOĞRU"),"HATA")</f>
        <v>DOĞRU</v>
      </c>
      <c r="S80" s="29" t="str">
        <f t="shared" si="5"/>
        <v>DOĞRU</v>
      </c>
      <c r="T80" s="20">
        <f>IF(COUNTIF($F$17:F80,F80)=1,IF(SUMIF($F$17:$F$202,F80,$N$17:$N$202)&gt;=4250000,4250,SUMIF($F$17:$F$202,F80,$N$17:$N$202)*0.001),0)</f>
        <v>0</v>
      </c>
      <c r="U80" s="57" t="str">
        <f t="shared" ca="1" si="20"/>
        <v/>
      </c>
      <c r="V80" s="8" t="str">
        <f t="shared" si="21"/>
        <v/>
      </c>
      <c r="W80" s="8">
        <f t="shared" si="22"/>
        <v>0</v>
      </c>
      <c r="Z80" s="3" t="b">
        <f>IF(COUNTIF($W$17:W80,W80)=1,IF(W80&lt;&gt;"MALIN CİNSİ 1",IF(W80&lt;&gt;0,ROW(W80),"")))</f>
        <v>0</v>
      </c>
      <c r="AB80" s="21" t="e">
        <f>SMALL($Z$17:$Z$245,ROWS($A$7:A70))</f>
        <v>#NUM!</v>
      </c>
      <c r="AF80" s="3" t="str">
        <f t="shared" si="9"/>
        <v/>
      </c>
    </row>
    <row r="81" spans="1:32" ht="24.95" customHeight="1" thickBot="1" x14ac:dyDescent="0.3">
      <c r="A81" s="5">
        <v>50</v>
      </c>
      <c r="B81" s="6"/>
      <c r="C81" s="31"/>
      <c r="D81" s="6"/>
      <c r="E81" s="11"/>
      <c r="F81" s="6"/>
      <c r="G81" s="6"/>
      <c r="H81" s="7"/>
      <c r="I81" s="8"/>
      <c r="J81" s="8"/>
      <c r="K81" s="48">
        <f t="shared" si="17"/>
        <v>0</v>
      </c>
      <c r="L81" s="48">
        <f t="shared" si="18"/>
        <v>0</v>
      </c>
      <c r="M81" s="49"/>
      <c r="N81" s="49" t="str">
        <f t="shared" si="19"/>
        <v/>
      </c>
      <c r="O81" s="29"/>
      <c r="P81" s="54" t="str">
        <f t="shared" si="3"/>
        <v>BOŞ</v>
      </c>
      <c r="Q81" s="54">
        <f t="shared" ca="1" si="4"/>
        <v>0</v>
      </c>
      <c r="R81" s="2" t="str">
        <f ca="1">IFERROR(IF(COUNTIF($F$17:F81,F81)=1,IF(AND(_xlfn.DAYS(TODAY(),E81)&gt;34,U81=0),"HATA"),"DOĞRU"),"HATA")</f>
        <v>DOĞRU</v>
      </c>
      <c r="S81" s="29" t="str">
        <f t="shared" si="5"/>
        <v>DOĞRU</v>
      </c>
      <c r="T81" s="20">
        <f>IF(COUNTIF($F$17:F81,F81)=1,IF(SUMIF($F$17:$F$202,F81,$N$17:$N$202)&gt;=4250000,4250,SUMIF($F$17:$F$202,F81,$N$17:$N$202)*0.001),0)</f>
        <v>0</v>
      </c>
      <c r="U81" s="57" t="str">
        <f t="shared" ca="1" si="20"/>
        <v/>
      </c>
      <c r="V81" s="8" t="str">
        <f t="shared" si="21"/>
        <v/>
      </c>
      <c r="W81" s="8">
        <f t="shared" si="22"/>
        <v>0</v>
      </c>
      <c r="Z81" s="3" t="b">
        <f>IF(COUNTIF($W$17:W81,W81)=1,IF(W81&lt;&gt;"MALIN CİNSİ 1",IF(W81&lt;&gt;0,ROW(W81),"")))</f>
        <v>0</v>
      </c>
      <c r="AB81" s="21" t="e">
        <f>SMALL($Z$17:$Z$245,ROWS($A$7:A71))</f>
        <v>#NUM!</v>
      </c>
      <c r="AF81" s="3" t="str">
        <f t="shared" si="9"/>
        <v/>
      </c>
    </row>
    <row r="82" spans="1:32" ht="24.95" customHeight="1" thickTop="1" thickBot="1" x14ac:dyDescent="0.3">
      <c r="A82" s="9" t="s">
        <v>26</v>
      </c>
      <c r="G82" s="4" t="s">
        <v>12</v>
      </c>
      <c r="H82" s="40">
        <f>SUM(H56:H81)</f>
        <v>0</v>
      </c>
      <c r="I82" s="41">
        <f>SUM(I56:I81)</f>
        <v>0</v>
      </c>
      <c r="J82" s="32"/>
      <c r="K82" s="41">
        <f>SUM(K56:K81)</f>
        <v>0</v>
      </c>
      <c r="L82" s="41">
        <f>SUM(L56:L81)</f>
        <v>0</v>
      </c>
      <c r="M82" s="41">
        <f>SUM(M56:M81)</f>
        <v>0</v>
      </c>
      <c r="N82" s="41">
        <f>SUM(N56:N81)</f>
        <v>0</v>
      </c>
      <c r="O82" s="29"/>
      <c r="P82" s="54"/>
      <c r="Q82" s="54"/>
      <c r="R82" s="2"/>
      <c r="S82" s="29"/>
      <c r="T82" s="14"/>
      <c r="U82" s="14"/>
      <c r="V82" s="14"/>
      <c r="Z82" s="3" t="b">
        <f>IF(COUNTIF($W$17:W82,W82)=1,IF(W82&lt;&gt;"MALIN CİNSİ 1",IF(W82&lt;&gt;0,ROW(W82),"")))</f>
        <v>0</v>
      </c>
      <c r="AB82" s="21" t="e">
        <f>SMALL($Z$17:$Z$245,ROWS($A$7:A72))</f>
        <v>#NUM!</v>
      </c>
      <c r="AF82" s="3" t="str">
        <f t="shared" ref="AF82:AF145" si="23">IF((E82)="","",MONTH(E82))</f>
        <v/>
      </c>
    </row>
    <row r="83" spans="1:32" ht="15.95" customHeight="1" thickTop="1" x14ac:dyDescent="0.25">
      <c r="O83" s="29"/>
      <c r="P83" s="54"/>
      <c r="Q83" s="54"/>
      <c r="R83" s="2"/>
      <c r="S83" s="29"/>
      <c r="Z83" s="3" t="b">
        <f>IF(COUNTIF($W$17:W83,W83)=1,IF(W83&lt;&gt;"MALIN CİNSİ 1",IF(W83&lt;&gt;0,ROW(W83),"")))</f>
        <v>0</v>
      </c>
      <c r="AB83" s="21" t="e">
        <f>SMALL($Z$17:$Z$245,ROWS($A$7:A73))</f>
        <v>#NUM!</v>
      </c>
      <c r="AF83" s="3" t="str">
        <f t="shared" si="23"/>
        <v/>
      </c>
    </row>
    <row r="84" spans="1:32" ht="15.95" customHeight="1" x14ac:dyDescent="0.25">
      <c r="O84" s="29"/>
      <c r="P84" s="54"/>
      <c r="Q84" s="54"/>
      <c r="R84" s="2"/>
      <c r="S84" s="29"/>
      <c r="Z84" s="3" t="b">
        <f>IF(COUNTIF($W$17:W84,W84)=1,IF(W84&lt;&gt;"MALIN CİNSİ 1",IF(W84&lt;&gt;0,ROW(W84),"")))</f>
        <v>0</v>
      </c>
      <c r="AB84" s="21" t="e">
        <f>SMALL($Z$17:$Z$245,ROWS($A$7:A74))</f>
        <v>#NUM!</v>
      </c>
      <c r="AF84" s="3" t="str">
        <f t="shared" si="23"/>
        <v/>
      </c>
    </row>
    <row r="85" spans="1:32" ht="15.95" customHeight="1" thickBot="1" x14ac:dyDescent="0.3">
      <c r="O85" s="29"/>
      <c r="P85" s="54"/>
      <c r="Q85" s="54"/>
      <c r="R85" s="2"/>
      <c r="S85" s="29"/>
      <c r="Z85" s="3" t="b">
        <f>IF(COUNTIF($W$17:W85,W85)=1,IF(W85&lt;&gt;"MALIN CİNSİ 1",IF(W85&lt;&gt;0,ROW(W85),"")))</f>
        <v>0</v>
      </c>
      <c r="AB85" s="21" t="e">
        <f>SMALL($Z$17:$Z$245,ROWS($A$7:A75))</f>
        <v>#NUM!</v>
      </c>
      <c r="AF85" s="3" t="str">
        <f t="shared" si="23"/>
        <v/>
      </c>
    </row>
    <row r="86" spans="1:32" ht="15.95" customHeight="1" x14ac:dyDescent="0.25">
      <c r="A86" s="61" t="s">
        <v>27</v>
      </c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3"/>
      <c r="O86" s="29"/>
      <c r="P86" s="54"/>
      <c r="Q86" s="54"/>
      <c r="R86" s="2"/>
      <c r="S86" s="29"/>
      <c r="T86" s="15"/>
      <c r="U86" s="15"/>
      <c r="V86" s="15"/>
      <c r="W86" s="1"/>
      <c r="Z86" s="3" t="b">
        <f>IF(COUNTIF($W$17:W86,W86)=1,IF(W86&lt;&gt;"MALIN CİNSİ 1",IF(W86&lt;&gt;0,ROW(W86),"")))</f>
        <v>0</v>
      </c>
      <c r="AB86" s="21" t="e">
        <f>SMALL($Z$17:$Z$245,ROWS($A$7:A76))</f>
        <v>#NUM!</v>
      </c>
      <c r="AF86" s="3" t="str">
        <f t="shared" si="23"/>
        <v/>
      </c>
    </row>
    <row r="87" spans="1:32" ht="15.95" customHeight="1" x14ac:dyDescent="0.25">
      <c r="A87" s="64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6"/>
      <c r="O87" s="29"/>
      <c r="P87" s="54"/>
      <c r="Q87" s="54"/>
      <c r="R87" s="2"/>
      <c r="S87" s="29"/>
      <c r="T87" s="15"/>
      <c r="U87" s="15"/>
      <c r="V87" s="15"/>
      <c r="W87" s="1"/>
      <c r="Z87" s="3" t="b">
        <f>IF(COUNTIF($W$17:W87,W87)=1,IF(W87&lt;&gt;"MALIN CİNSİ 1",IF(W87&lt;&gt;0,ROW(W87),"")))</f>
        <v>0</v>
      </c>
      <c r="AB87" s="21" t="e">
        <f>SMALL($Z$17:$Z$245,ROWS($A$7:A77))</f>
        <v>#NUM!</v>
      </c>
      <c r="AF87" s="3" t="str">
        <f t="shared" si="23"/>
        <v/>
      </c>
    </row>
    <row r="88" spans="1:32" ht="15.95" customHeight="1" x14ac:dyDescent="0.25">
      <c r="A88" s="64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6"/>
      <c r="O88" s="29"/>
      <c r="P88" s="54"/>
      <c r="Q88" s="54"/>
      <c r="R88" s="2"/>
      <c r="S88" s="29"/>
      <c r="T88" s="15"/>
      <c r="U88" s="15"/>
      <c r="V88" s="15"/>
      <c r="W88" s="1"/>
      <c r="Z88" s="3" t="b">
        <f>IF(COUNTIF($W$17:W88,W88)=1,IF(W88&lt;&gt;"MALIN CİNSİ 1",IF(W88&lt;&gt;0,ROW(W88),"")))</f>
        <v>0</v>
      </c>
      <c r="AB88" s="21" t="e">
        <f>SMALL($Z$17:$Z$245,ROWS($A$7:A78))</f>
        <v>#NUM!</v>
      </c>
      <c r="AF88" s="3" t="str">
        <f t="shared" si="23"/>
        <v/>
      </c>
    </row>
    <row r="89" spans="1:32" ht="15.95" customHeight="1" x14ac:dyDescent="0.25">
      <c r="A89" s="64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6"/>
      <c r="O89" s="29"/>
      <c r="P89" s="54"/>
      <c r="Q89" s="54"/>
      <c r="R89" s="2"/>
      <c r="S89" s="29"/>
      <c r="T89" s="15"/>
      <c r="U89" s="15"/>
      <c r="V89" s="15"/>
      <c r="W89" s="1"/>
      <c r="Z89" s="3" t="b">
        <f>IF(COUNTIF($W$17:W89,W89)=1,IF(W89&lt;&gt;"MALIN CİNSİ 1",IF(W89&lt;&gt;0,ROW(W89),"")))</f>
        <v>0</v>
      </c>
      <c r="AB89" s="21" t="e">
        <f>SMALL($Z$17:$Z$245,ROWS($A$7:A79))</f>
        <v>#NUM!</v>
      </c>
      <c r="AF89" s="3" t="str">
        <f t="shared" si="23"/>
        <v/>
      </c>
    </row>
    <row r="90" spans="1:32" ht="15.95" customHeight="1" x14ac:dyDescent="0.25">
      <c r="A90" s="64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6"/>
      <c r="O90" s="29"/>
      <c r="P90" s="54"/>
      <c r="Q90" s="54"/>
      <c r="R90" s="2"/>
      <c r="S90" s="29"/>
      <c r="T90" s="15"/>
      <c r="U90" s="15"/>
      <c r="V90" s="15"/>
      <c r="W90" s="1"/>
      <c r="Z90" s="3" t="b">
        <f>IF(COUNTIF($W$17:W90,W90)=1,IF(W90&lt;&gt;"MALIN CİNSİ 1",IF(W90&lt;&gt;0,ROW(W90),"")))</f>
        <v>0</v>
      </c>
      <c r="AB90" s="21" t="e">
        <f>SMALL($Z$17:$Z$245,ROWS($A$7:A80))</f>
        <v>#NUM!</v>
      </c>
      <c r="AF90" s="3" t="str">
        <f t="shared" si="23"/>
        <v/>
      </c>
    </row>
    <row r="91" spans="1:32" ht="15.95" customHeight="1" thickBot="1" x14ac:dyDescent="0.3">
      <c r="A91" s="67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9"/>
      <c r="O91" s="29"/>
      <c r="P91" s="54"/>
      <c r="Q91" s="54"/>
      <c r="R91" s="2"/>
      <c r="S91" s="29"/>
      <c r="T91" s="15"/>
      <c r="U91" s="15"/>
      <c r="V91" s="15"/>
      <c r="W91" s="1"/>
      <c r="Z91" s="3" t="b">
        <f>IF(COUNTIF($W$17:W91,W91)=1,IF(W91&lt;&gt;"MALIN CİNSİ 1",IF(W91&lt;&gt;0,ROW(W91),"")))</f>
        <v>0</v>
      </c>
      <c r="AB91" s="21" t="e">
        <f>SMALL($Z$17:$Z$245,ROWS($A$7:A81))</f>
        <v>#NUM!</v>
      </c>
      <c r="AF91" s="3" t="str">
        <f t="shared" si="23"/>
        <v/>
      </c>
    </row>
    <row r="92" spans="1:32" ht="24.95" customHeight="1" x14ac:dyDescent="0.25">
      <c r="A92" s="70" t="s">
        <v>23</v>
      </c>
      <c r="B92" s="70"/>
      <c r="C92" s="70"/>
      <c r="D92" s="70"/>
      <c r="E92" s="70"/>
      <c r="F92" s="70"/>
      <c r="G92" s="70" t="s">
        <v>24</v>
      </c>
      <c r="H92" s="70"/>
      <c r="I92" s="70"/>
      <c r="J92" s="70"/>
      <c r="K92" s="70" t="s">
        <v>25</v>
      </c>
      <c r="L92" s="70"/>
      <c r="M92" s="70"/>
      <c r="N92" s="70"/>
      <c r="O92" s="29"/>
      <c r="P92" s="54"/>
      <c r="Q92" s="54"/>
      <c r="R92" s="2"/>
      <c r="S92" s="29"/>
      <c r="T92" s="15"/>
      <c r="U92" s="15"/>
      <c r="V92" s="15"/>
      <c r="W92" s="1"/>
      <c r="Z92" s="3" t="b">
        <f>IF(COUNTIF($W$17:W92,W92)=1,IF(W92&lt;&gt;"MALIN CİNSİ 1",IF(W92&lt;&gt;0,ROW(W92),"")))</f>
        <v>0</v>
      </c>
      <c r="AB92" s="21" t="e">
        <f>SMALL($Z$17:$Z$245,ROWS($A$7:A82))</f>
        <v>#NUM!</v>
      </c>
      <c r="AF92" s="3" t="str">
        <f t="shared" si="23"/>
        <v/>
      </c>
    </row>
    <row r="93" spans="1:32" ht="24.95" customHeight="1" thickBot="1" x14ac:dyDescent="0.3">
      <c r="A93" s="71" t="str">
        <f>A14</f>
        <v/>
      </c>
      <c r="B93" s="71"/>
      <c r="C93" s="71"/>
      <c r="D93" s="71"/>
      <c r="E93" s="71"/>
      <c r="F93" s="71"/>
      <c r="G93" s="71" t="str">
        <f>G14</f>
        <v/>
      </c>
      <c r="H93" s="71"/>
      <c r="I93" s="71"/>
      <c r="J93" s="71"/>
      <c r="K93" s="71">
        <f>K14</f>
        <v>0</v>
      </c>
      <c r="L93" s="71"/>
      <c r="M93" s="71"/>
      <c r="N93" s="71"/>
      <c r="O93" s="29"/>
      <c r="P93" s="54"/>
      <c r="Q93" s="54"/>
      <c r="R93" s="2"/>
      <c r="S93" s="29"/>
      <c r="T93" s="15"/>
      <c r="U93" s="15"/>
      <c r="V93" s="15"/>
      <c r="W93" s="1"/>
      <c r="Z93" s="3" t="b">
        <f>IF(COUNTIF($W$17:W93,W93)=1,IF(W93&lt;&gt;"MALIN CİNSİ 1",IF(W93&lt;&gt;0,ROW(W93),"")))</f>
        <v>0</v>
      </c>
      <c r="AB93" s="21" t="e">
        <f>SMALL($Z$17:$Z$245,ROWS($A$7:A83))</f>
        <v>#NUM!</v>
      </c>
      <c r="AF93" s="3" t="str">
        <f t="shared" si="23"/>
        <v/>
      </c>
    </row>
    <row r="94" spans="1:32" ht="15.95" customHeight="1" x14ac:dyDescent="0.25">
      <c r="A94" s="72" t="s">
        <v>7</v>
      </c>
      <c r="B94" s="74" t="s">
        <v>0</v>
      </c>
      <c r="C94" s="76" t="s">
        <v>22</v>
      </c>
      <c r="D94" s="74" t="s">
        <v>1</v>
      </c>
      <c r="E94" s="74" t="s">
        <v>21</v>
      </c>
      <c r="F94" s="74" t="s">
        <v>8</v>
      </c>
      <c r="G94" s="74" t="s">
        <v>2</v>
      </c>
      <c r="H94" s="74" t="s">
        <v>13</v>
      </c>
      <c r="I94" s="74" t="s">
        <v>3</v>
      </c>
      <c r="J94" s="74" t="s">
        <v>20</v>
      </c>
      <c r="K94" s="74" t="s">
        <v>4</v>
      </c>
      <c r="L94" s="74" t="s">
        <v>5</v>
      </c>
      <c r="M94" s="74" t="s">
        <v>6</v>
      </c>
      <c r="N94" s="76" t="s">
        <v>9</v>
      </c>
      <c r="O94" s="29"/>
      <c r="P94" s="54"/>
      <c r="Q94" s="54"/>
      <c r="R94" s="2"/>
      <c r="S94" s="29"/>
      <c r="T94" s="60" t="s">
        <v>10</v>
      </c>
      <c r="U94" s="99" t="s">
        <v>11</v>
      </c>
      <c r="V94" s="60" t="s">
        <v>12</v>
      </c>
      <c r="W94" s="60" t="s">
        <v>14</v>
      </c>
      <c r="Z94" s="3" t="b">
        <f>IF(COUNTIF($W$17:W94,W94)=1,IF(W94&lt;&gt;"MALIN CİNSİ 1",IF(W94&lt;&gt;0,ROW(W94),"")))</f>
        <v>0</v>
      </c>
      <c r="AB94" s="21" t="e">
        <f>SMALL($Z$17:$Z$245,ROWS($A$7:A84))</f>
        <v>#NUM!</v>
      </c>
      <c r="AF94" s="3" t="e">
        <f t="shared" si="23"/>
        <v>#VALUE!</v>
      </c>
    </row>
    <row r="95" spans="1:32" ht="15.95" customHeight="1" x14ac:dyDescent="0.25">
      <c r="A95" s="73"/>
      <c r="B95" s="75"/>
      <c r="C95" s="77"/>
      <c r="D95" s="75"/>
      <c r="E95" s="75"/>
      <c r="F95" s="78"/>
      <c r="G95" s="78"/>
      <c r="H95" s="78"/>
      <c r="I95" s="78"/>
      <c r="J95" s="78"/>
      <c r="K95" s="78"/>
      <c r="L95" s="78"/>
      <c r="M95" s="78"/>
      <c r="N95" s="77"/>
      <c r="O95" s="29"/>
      <c r="P95" s="54"/>
      <c r="Q95" s="54"/>
      <c r="R95" s="2"/>
      <c r="S95" s="29"/>
      <c r="T95" s="60"/>
      <c r="U95" s="100"/>
      <c r="V95" s="60"/>
      <c r="W95" s="60"/>
      <c r="Z95" s="3" t="b">
        <f>IF(COUNTIF($W$17:W95,W95)=1,IF(W95&lt;&gt;"MALIN CİNSİ 1",IF(W95&lt;&gt;0,ROW(W95),"")))</f>
        <v>0</v>
      </c>
      <c r="AB95" s="21" t="e">
        <f>SMALL($Z$17:$Z$245,ROWS($A$7:A85))</f>
        <v>#NUM!</v>
      </c>
      <c r="AF95" s="3" t="str">
        <f t="shared" si="23"/>
        <v/>
      </c>
    </row>
    <row r="96" spans="1:32" ht="24.95" customHeight="1" x14ac:dyDescent="0.25">
      <c r="A96" s="25"/>
      <c r="B96" s="26" t="s">
        <v>28</v>
      </c>
      <c r="C96" s="27"/>
      <c r="D96" s="26"/>
      <c r="E96" s="26"/>
      <c r="F96" s="24"/>
      <c r="G96" s="24"/>
      <c r="H96" s="50">
        <f>H82</f>
        <v>0</v>
      </c>
      <c r="I96" s="50">
        <f>I82</f>
        <v>0</v>
      </c>
      <c r="J96" s="51"/>
      <c r="K96" s="52">
        <f>K82</f>
        <v>0</v>
      </c>
      <c r="L96" s="52">
        <f>L82</f>
        <v>0</v>
      </c>
      <c r="M96" s="52">
        <f>M82</f>
        <v>0</v>
      </c>
      <c r="N96" s="53">
        <f>N82</f>
        <v>0</v>
      </c>
      <c r="O96" s="29"/>
      <c r="P96" s="54"/>
      <c r="Q96" s="54"/>
      <c r="R96" s="2"/>
      <c r="S96" s="29" t="str">
        <f t="shared" ref="S96:S145" si="24">IF(AND(B96&lt;&gt;"",N96&lt;&gt;""),IFERROR(DATEVALUE(E96),"DOĞRU"),"DOĞRU")</f>
        <v>DOĞRU</v>
      </c>
      <c r="T96" s="23"/>
      <c r="U96" s="23"/>
      <c r="V96" s="23"/>
      <c r="W96" s="23"/>
      <c r="Z96" s="3" t="b">
        <f>IF(COUNTIF($W$17:W96,W96)=1,IF(W96&lt;&gt;"MALIN CİNSİ 1",IF(W96&lt;&gt;0,ROW(W96),"")))</f>
        <v>0</v>
      </c>
      <c r="AB96" s="21" t="e">
        <f>SMALL($Z$17:$Z$245,ROWS($A$7:A86))</f>
        <v>#NUM!</v>
      </c>
      <c r="AF96" s="3" t="str">
        <f t="shared" si="23"/>
        <v/>
      </c>
    </row>
    <row r="97" spans="1:32" ht="24.95" customHeight="1" x14ac:dyDescent="0.25">
      <c r="A97" s="5">
        <v>51</v>
      </c>
      <c r="B97" s="6"/>
      <c r="C97" s="31"/>
      <c r="D97" s="6"/>
      <c r="E97" s="11"/>
      <c r="F97" s="6"/>
      <c r="G97" s="6"/>
      <c r="H97" s="7"/>
      <c r="I97" s="8"/>
      <c r="J97" s="8"/>
      <c r="K97" s="48">
        <f t="shared" ref="K97:K121" si="25">IF(I97="",H97*J97,I97*J97)</f>
        <v>0</v>
      </c>
      <c r="L97" s="48">
        <f t="shared" ref="L97:L121" si="26">K97*$Y$12%</f>
        <v>0</v>
      </c>
      <c r="M97" s="49"/>
      <c r="N97" s="49" t="str">
        <f t="shared" ref="N97:N121" si="27">IF(B97="","",K97-(L97+M97))</f>
        <v/>
      </c>
      <c r="O97" s="29"/>
      <c r="P97" s="54" t="str">
        <f t="shared" ref="P97:P145" si="28">IF(B97&lt;&gt;"",IF(AND(ISNONTEXT(N97),N97&lt;&gt;0,E97&lt;&gt;""),"DOĞRU","YANLIŞ"),"BOŞ")</f>
        <v>BOŞ</v>
      </c>
      <c r="Q97" s="54">
        <f t="shared" ref="Q97:Q145" ca="1" si="29">IFERROR(IF(_xlfn.DAYS(TODAY(),E97)&lt;0,"HATA",),"HATA")</f>
        <v>0</v>
      </c>
      <c r="R97" s="2" t="str">
        <f ca="1">IFERROR(IF(COUNTIF($F$17:F97,F97)=1,IF(AND(_xlfn.DAYS(TODAY(),E97)&gt;34,U97=0),"HATA"),"DOĞRU"),"HATA")</f>
        <v>DOĞRU</v>
      </c>
      <c r="S97" s="29" t="str">
        <f t="shared" si="24"/>
        <v>DOĞRU</v>
      </c>
      <c r="T97" s="20">
        <f>IF(COUNTIF($F$17:F97,F97)=1,IF(SUMIF($F$17:$F$202,F97,$N$17:$N$202)&gt;=4250000,4250,SUMIF($F$17:$F$202,F97,$N$17:$N$202)*0.001),0)</f>
        <v>0</v>
      </c>
      <c r="U97" s="57" t="str">
        <f t="shared" ref="U97:U121" ca="1" si="30">IF(B97="","",IF(AND(WEEKDAY(TODAY(),2)=1,_xlfn.DAYS(TODAY(),E97)&lt;VLOOKUP(MONTH(TODAY()),$AI$1:$AK$12,3,0)),0,IF(AND(WEEKDAY(TODAY()-1,2)=7,E97=TODAY()-31),0,IF(AND(WEEKDAY(TODAY()-2,2)=6,E97=TODAY()-31),0,IF(AND(WEEKDAY(TODAY()-2,2)=6,E97=TODAY()-32),0,IF(E97&gt;=TODAY()-30,0,IF(AND(DAY(E97)=DAY($AB$7),E97&gt;TODAY()-56),0,T97/2)))))))</f>
        <v/>
      </c>
      <c r="V97" s="8" t="str">
        <f t="shared" ref="V97:V121" si="31">IF(B97="","",T97+U97)</f>
        <v/>
      </c>
      <c r="W97" s="8">
        <f t="shared" ref="W97:W121" si="32">IF(SUMIF($F$17:$F$161,F97,$U$17:$U$161)&gt;0,G97&amp;" "&amp;"CEZA",G97)</f>
        <v>0</v>
      </c>
      <c r="Z97" s="3" t="b">
        <f>IF(COUNTIF($W$17:W97,W97)=1,IF(W97&lt;&gt;"MALIN CİNSİ 1",IF(W97&lt;&gt;0,ROW(W97),"")))</f>
        <v>0</v>
      </c>
      <c r="AB97" s="21" t="e">
        <f>SMALL($Z$17:$Z$245,ROWS($A$7:A87))</f>
        <v>#NUM!</v>
      </c>
      <c r="AF97" s="3" t="str">
        <f t="shared" si="23"/>
        <v/>
      </c>
    </row>
    <row r="98" spans="1:32" ht="24.95" customHeight="1" x14ac:dyDescent="0.25">
      <c r="A98" s="5">
        <v>52</v>
      </c>
      <c r="B98" s="6"/>
      <c r="C98" s="31"/>
      <c r="D98" s="6"/>
      <c r="E98" s="11"/>
      <c r="F98" s="6"/>
      <c r="G98" s="6"/>
      <c r="H98" s="7"/>
      <c r="I98" s="8"/>
      <c r="J98" s="8"/>
      <c r="K98" s="48">
        <f t="shared" si="25"/>
        <v>0</v>
      </c>
      <c r="L98" s="48">
        <f t="shared" si="26"/>
        <v>0</v>
      </c>
      <c r="M98" s="49"/>
      <c r="N98" s="49" t="str">
        <f t="shared" si="27"/>
        <v/>
      </c>
      <c r="O98" s="29"/>
      <c r="P98" s="54" t="str">
        <f t="shared" si="28"/>
        <v>BOŞ</v>
      </c>
      <c r="Q98" s="54">
        <f t="shared" ca="1" si="29"/>
        <v>0</v>
      </c>
      <c r="R98" s="2" t="str">
        <f ca="1">IFERROR(IF(COUNTIF($F$17:F98,F98)=1,IF(AND(_xlfn.DAYS(TODAY(),E98)&gt;34,U98=0),"HATA"),"DOĞRU"),"HATA")</f>
        <v>DOĞRU</v>
      </c>
      <c r="S98" s="29" t="str">
        <f t="shared" si="24"/>
        <v>DOĞRU</v>
      </c>
      <c r="T98" s="20">
        <f>IF(COUNTIF($F$17:F98,F98)=1,IF(SUMIF($F$17:$F$202,F98,$N$17:$N$202)&gt;=4250000,4250,SUMIF($F$17:$F$202,F98,$N$17:$N$202)*0.001),0)</f>
        <v>0</v>
      </c>
      <c r="U98" s="57" t="str">
        <f t="shared" ca="1" si="30"/>
        <v/>
      </c>
      <c r="V98" s="8" t="str">
        <f t="shared" si="31"/>
        <v/>
      </c>
      <c r="W98" s="8">
        <f t="shared" si="32"/>
        <v>0</v>
      </c>
      <c r="Z98" s="3" t="b">
        <f>IF(COUNTIF($W$17:W98,W98)=1,IF(W98&lt;&gt;"MALIN CİNSİ 1",IF(W98&lt;&gt;0,ROW(W98),"")))</f>
        <v>0</v>
      </c>
      <c r="AB98" s="21" t="e">
        <f>SMALL($Z$17:$Z$245,ROWS($A$7:A88))</f>
        <v>#NUM!</v>
      </c>
      <c r="AF98" s="3" t="str">
        <f t="shared" si="23"/>
        <v/>
      </c>
    </row>
    <row r="99" spans="1:32" ht="24.95" customHeight="1" x14ac:dyDescent="0.25">
      <c r="A99" s="5">
        <v>53</v>
      </c>
      <c r="B99" s="6"/>
      <c r="C99" s="31"/>
      <c r="D99" s="6"/>
      <c r="E99" s="11"/>
      <c r="F99" s="6"/>
      <c r="G99" s="6"/>
      <c r="H99" s="7"/>
      <c r="I99" s="8"/>
      <c r="J99" s="8"/>
      <c r="K99" s="48">
        <f t="shared" si="25"/>
        <v>0</v>
      </c>
      <c r="L99" s="48">
        <f t="shared" si="26"/>
        <v>0</v>
      </c>
      <c r="M99" s="49"/>
      <c r="N99" s="49" t="str">
        <f t="shared" si="27"/>
        <v/>
      </c>
      <c r="O99" s="29"/>
      <c r="P99" s="54" t="str">
        <f t="shared" si="28"/>
        <v>BOŞ</v>
      </c>
      <c r="Q99" s="54">
        <f t="shared" ca="1" si="29"/>
        <v>0</v>
      </c>
      <c r="R99" s="2" t="str">
        <f ca="1">IFERROR(IF(COUNTIF($F$17:F99,F99)=1,IF(AND(_xlfn.DAYS(TODAY(),E99)&gt;34,U99=0),"HATA"),"DOĞRU"),"HATA")</f>
        <v>DOĞRU</v>
      </c>
      <c r="S99" s="29" t="str">
        <f t="shared" si="24"/>
        <v>DOĞRU</v>
      </c>
      <c r="T99" s="20">
        <f>IF(COUNTIF($F$17:F99,F99)=1,IF(SUMIF($F$17:$F$202,F99,$N$17:$N$202)&gt;=4250000,4250,SUMIF($F$17:$F$202,F99,$N$17:$N$202)*0.001),0)</f>
        <v>0</v>
      </c>
      <c r="U99" s="57" t="str">
        <f t="shared" ca="1" si="30"/>
        <v/>
      </c>
      <c r="V99" s="8" t="str">
        <f t="shared" si="31"/>
        <v/>
      </c>
      <c r="W99" s="8">
        <f t="shared" si="32"/>
        <v>0</v>
      </c>
      <c r="Z99" s="3" t="b">
        <f>IF(COUNTIF($W$17:W99,W99)=1,IF(W99&lt;&gt;"MALIN CİNSİ 1",IF(W99&lt;&gt;0,ROW(W99),"")))</f>
        <v>0</v>
      </c>
      <c r="AB99" s="21" t="e">
        <f>SMALL($Z$17:$Z$245,ROWS($A$7:A89))</f>
        <v>#NUM!</v>
      </c>
      <c r="AF99" s="3" t="str">
        <f t="shared" si="23"/>
        <v/>
      </c>
    </row>
    <row r="100" spans="1:32" ht="24.95" customHeight="1" x14ac:dyDescent="0.25">
      <c r="A100" s="5">
        <v>54</v>
      </c>
      <c r="B100" s="6"/>
      <c r="C100" s="31"/>
      <c r="D100" s="6"/>
      <c r="E100" s="11"/>
      <c r="F100" s="6"/>
      <c r="G100" s="6"/>
      <c r="H100" s="7"/>
      <c r="I100" s="8"/>
      <c r="J100" s="8"/>
      <c r="K100" s="48">
        <f t="shared" si="25"/>
        <v>0</v>
      </c>
      <c r="L100" s="48">
        <f t="shared" si="26"/>
        <v>0</v>
      </c>
      <c r="M100" s="49"/>
      <c r="N100" s="49" t="str">
        <f t="shared" si="27"/>
        <v/>
      </c>
      <c r="O100" s="29"/>
      <c r="P100" s="54" t="str">
        <f t="shared" si="28"/>
        <v>BOŞ</v>
      </c>
      <c r="Q100" s="54">
        <f t="shared" ca="1" si="29"/>
        <v>0</v>
      </c>
      <c r="R100" s="2" t="str">
        <f ca="1">IFERROR(IF(COUNTIF($F$17:F100,F100)=1,IF(AND(_xlfn.DAYS(TODAY(),E100)&gt;34,U100=0),"HATA"),"DOĞRU"),"HATA")</f>
        <v>DOĞRU</v>
      </c>
      <c r="S100" s="29" t="str">
        <f t="shared" si="24"/>
        <v>DOĞRU</v>
      </c>
      <c r="T100" s="20">
        <f>IF(COUNTIF($F$17:F100,F100)=1,IF(SUMIF($F$17:$F$202,F100,$N$17:$N$202)&gt;=4250000,4250,SUMIF($F$17:$F$202,F100,$N$17:$N$202)*0.001),0)</f>
        <v>0</v>
      </c>
      <c r="U100" s="57" t="str">
        <f t="shared" ca="1" si="30"/>
        <v/>
      </c>
      <c r="V100" s="8" t="str">
        <f t="shared" si="31"/>
        <v/>
      </c>
      <c r="W100" s="8">
        <f t="shared" si="32"/>
        <v>0</v>
      </c>
      <c r="Z100" s="3" t="b">
        <f>IF(COUNTIF($W$17:W100,W100)=1,IF(W100&lt;&gt;"MALIN CİNSİ 1",IF(W100&lt;&gt;0,ROW(W100),"")))</f>
        <v>0</v>
      </c>
      <c r="AB100" s="21" t="e">
        <f>SMALL($Z$17:$Z$245,ROWS($A$7:A90))</f>
        <v>#NUM!</v>
      </c>
      <c r="AF100" s="3" t="str">
        <f t="shared" si="23"/>
        <v/>
      </c>
    </row>
    <row r="101" spans="1:32" ht="24.95" customHeight="1" x14ac:dyDescent="0.25">
      <c r="A101" s="5">
        <v>55</v>
      </c>
      <c r="B101" s="6"/>
      <c r="C101" s="31"/>
      <c r="D101" s="6"/>
      <c r="E101" s="11"/>
      <c r="F101" s="6"/>
      <c r="G101" s="6"/>
      <c r="H101" s="7"/>
      <c r="I101" s="8"/>
      <c r="J101" s="8"/>
      <c r="K101" s="48">
        <f t="shared" si="25"/>
        <v>0</v>
      </c>
      <c r="L101" s="48">
        <f t="shared" si="26"/>
        <v>0</v>
      </c>
      <c r="M101" s="49"/>
      <c r="N101" s="49" t="str">
        <f t="shared" si="27"/>
        <v/>
      </c>
      <c r="O101" s="29"/>
      <c r="P101" s="54" t="str">
        <f t="shared" si="28"/>
        <v>BOŞ</v>
      </c>
      <c r="Q101" s="54">
        <f t="shared" ca="1" si="29"/>
        <v>0</v>
      </c>
      <c r="R101" s="2" t="str">
        <f ca="1">IFERROR(IF(COUNTIF($F$17:F101,F101)=1,IF(AND(_xlfn.DAYS(TODAY(),E101)&gt;34,U101=0),"HATA"),"DOĞRU"),"HATA")</f>
        <v>DOĞRU</v>
      </c>
      <c r="S101" s="29" t="str">
        <f t="shared" si="24"/>
        <v>DOĞRU</v>
      </c>
      <c r="T101" s="20">
        <f>IF(COUNTIF($F$17:F101,F101)=1,IF(SUMIF($F$17:$F$202,F101,$N$17:$N$202)&gt;=4250000,4250,SUMIF($F$17:$F$202,F101,$N$17:$N$202)*0.001),0)</f>
        <v>0</v>
      </c>
      <c r="U101" s="57" t="str">
        <f t="shared" ca="1" si="30"/>
        <v/>
      </c>
      <c r="V101" s="8" t="str">
        <f t="shared" si="31"/>
        <v/>
      </c>
      <c r="W101" s="8">
        <f t="shared" si="32"/>
        <v>0</v>
      </c>
      <c r="Z101" s="3" t="b">
        <f>IF(COUNTIF($W$17:W101,W101)=1,IF(W101&lt;&gt;"MALIN CİNSİ 1",IF(W101&lt;&gt;0,ROW(W101),"")))</f>
        <v>0</v>
      </c>
      <c r="AB101" s="21" t="e">
        <f>SMALL($Z$17:$Z$245,ROWS($A$7:A91))</f>
        <v>#NUM!</v>
      </c>
      <c r="AF101" s="3" t="str">
        <f t="shared" si="23"/>
        <v/>
      </c>
    </row>
    <row r="102" spans="1:32" ht="24.95" customHeight="1" x14ac:dyDescent="0.25">
      <c r="A102" s="5">
        <v>56</v>
      </c>
      <c r="B102" s="6"/>
      <c r="C102" s="31"/>
      <c r="D102" s="6"/>
      <c r="E102" s="11"/>
      <c r="F102" s="6"/>
      <c r="G102" s="6"/>
      <c r="H102" s="7"/>
      <c r="I102" s="8"/>
      <c r="J102" s="8"/>
      <c r="K102" s="48">
        <f t="shared" si="25"/>
        <v>0</v>
      </c>
      <c r="L102" s="48">
        <f t="shared" si="26"/>
        <v>0</v>
      </c>
      <c r="M102" s="49"/>
      <c r="N102" s="49" t="str">
        <f t="shared" si="27"/>
        <v/>
      </c>
      <c r="O102" s="29"/>
      <c r="P102" s="54" t="str">
        <f t="shared" si="28"/>
        <v>BOŞ</v>
      </c>
      <c r="Q102" s="54">
        <f t="shared" ca="1" si="29"/>
        <v>0</v>
      </c>
      <c r="R102" s="2" t="str">
        <f ca="1">IFERROR(IF(COUNTIF($F$17:F102,F102)=1,IF(AND(_xlfn.DAYS(TODAY(),E102)&gt;34,U102=0),"HATA"),"DOĞRU"),"HATA")</f>
        <v>DOĞRU</v>
      </c>
      <c r="S102" s="29" t="str">
        <f t="shared" si="24"/>
        <v>DOĞRU</v>
      </c>
      <c r="T102" s="20">
        <f>IF(COUNTIF($F$17:F102,F102)=1,IF(SUMIF($F$17:$F$202,F102,$N$17:$N$202)&gt;=4250000,4250,SUMIF($F$17:$F$202,F102,$N$17:$N$202)*0.001),0)</f>
        <v>0</v>
      </c>
      <c r="U102" s="57" t="str">
        <f t="shared" ca="1" si="30"/>
        <v/>
      </c>
      <c r="V102" s="8" t="str">
        <f t="shared" si="31"/>
        <v/>
      </c>
      <c r="W102" s="8">
        <f t="shared" si="32"/>
        <v>0</v>
      </c>
      <c r="Z102" s="3" t="b">
        <f>IF(COUNTIF($W$17:W102,W102)=1,IF(W102&lt;&gt;"MALIN CİNSİ 1",IF(W102&lt;&gt;0,ROW(W102),"")))</f>
        <v>0</v>
      </c>
      <c r="AB102" s="21" t="e">
        <f>SMALL($Z$17:$Z$245,ROWS($A$7:A92))</f>
        <v>#NUM!</v>
      </c>
      <c r="AF102" s="3" t="str">
        <f t="shared" si="23"/>
        <v/>
      </c>
    </row>
    <row r="103" spans="1:32" ht="24.95" customHeight="1" x14ac:dyDescent="0.25">
      <c r="A103" s="5">
        <v>57</v>
      </c>
      <c r="B103" s="6"/>
      <c r="C103" s="31"/>
      <c r="D103" s="6"/>
      <c r="E103" s="11"/>
      <c r="F103" s="6"/>
      <c r="G103" s="6"/>
      <c r="H103" s="7"/>
      <c r="I103" s="8"/>
      <c r="J103" s="8"/>
      <c r="K103" s="48">
        <f t="shared" si="25"/>
        <v>0</v>
      </c>
      <c r="L103" s="48">
        <f t="shared" si="26"/>
        <v>0</v>
      </c>
      <c r="M103" s="49"/>
      <c r="N103" s="49" t="str">
        <f t="shared" si="27"/>
        <v/>
      </c>
      <c r="O103" s="29"/>
      <c r="P103" s="54" t="str">
        <f t="shared" si="28"/>
        <v>BOŞ</v>
      </c>
      <c r="Q103" s="54">
        <f t="shared" ca="1" si="29"/>
        <v>0</v>
      </c>
      <c r="R103" s="2" t="str">
        <f ca="1">IFERROR(IF(COUNTIF($F$17:F103,F103)=1,IF(AND(_xlfn.DAYS(TODAY(),E103)&gt;34,U103=0),"HATA"),"DOĞRU"),"HATA")</f>
        <v>DOĞRU</v>
      </c>
      <c r="S103" s="29" t="str">
        <f t="shared" si="24"/>
        <v>DOĞRU</v>
      </c>
      <c r="T103" s="20">
        <f>IF(COUNTIF($F$17:F103,F103)=1,IF(SUMIF($F$17:$F$202,F103,$N$17:$N$202)&gt;=4250000,4250,SUMIF($F$17:$F$202,F103,$N$17:$N$202)*0.001),0)</f>
        <v>0</v>
      </c>
      <c r="U103" s="57" t="str">
        <f t="shared" ca="1" si="30"/>
        <v/>
      </c>
      <c r="V103" s="8" t="str">
        <f t="shared" si="31"/>
        <v/>
      </c>
      <c r="W103" s="8">
        <f t="shared" si="32"/>
        <v>0</v>
      </c>
      <c r="Z103" s="3" t="b">
        <f>IF(COUNTIF($W$17:W103,W103)=1,IF(W103&lt;&gt;"MALIN CİNSİ 1",IF(W103&lt;&gt;0,ROW(W103),"")))</f>
        <v>0</v>
      </c>
      <c r="AB103" s="21" t="e">
        <f>SMALL($Z$17:$Z$245,ROWS($A$7:A93))</f>
        <v>#NUM!</v>
      </c>
      <c r="AF103" s="3" t="str">
        <f t="shared" si="23"/>
        <v/>
      </c>
    </row>
    <row r="104" spans="1:32" ht="24.95" customHeight="1" x14ac:dyDescent="0.25">
      <c r="A104" s="5">
        <v>58</v>
      </c>
      <c r="B104" s="6"/>
      <c r="C104" s="31"/>
      <c r="D104" s="6"/>
      <c r="E104" s="11"/>
      <c r="F104" s="6"/>
      <c r="G104" s="6"/>
      <c r="H104" s="7"/>
      <c r="I104" s="8"/>
      <c r="J104" s="8"/>
      <c r="K104" s="48">
        <f t="shared" si="25"/>
        <v>0</v>
      </c>
      <c r="L104" s="48">
        <f t="shared" si="26"/>
        <v>0</v>
      </c>
      <c r="M104" s="49"/>
      <c r="N104" s="49" t="str">
        <f t="shared" si="27"/>
        <v/>
      </c>
      <c r="O104" s="29"/>
      <c r="P104" s="54" t="str">
        <f t="shared" si="28"/>
        <v>BOŞ</v>
      </c>
      <c r="Q104" s="54">
        <f t="shared" ca="1" si="29"/>
        <v>0</v>
      </c>
      <c r="R104" s="2" t="str">
        <f ca="1">IFERROR(IF(COUNTIF($F$17:F104,F104)=1,IF(AND(_xlfn.DAYS(TODAY(),E104)&gt;34,U104=0),"HATA"),"DOĞRU"),"HATA")</f>
        <v>DOĞRU</v>
      </c>
      <c r="S104" s="29" t="str">
        <f t="shared" si="24"/>
        <v>DOĞRU</v>
      </c>
      <c r="T104" s="20">
        <f>IF(COUNTIF($F$17:F104,F104)=1,IF(SUMIF($F$17:$F$202,F104,$N$17:$N$202)&gt;=4250000,4250,SUMIF($F$17:$F$202,F104,$N$17:$N$202)*0.001),0)</f>
        <v>0</v>
      </c>
      <c r="U104" s="57" t="str">
        <f t="shared" ca="1" si="30"/>
        <v/>
      </c>
      <c r="V104" s="8" t="str">
        <f t="shared" si="31"/>
        <v/>
      </c>
      <c r="W104" s="8">
        <f t="shared" si="32"/>
        <v>0</v>
      </c>
      <c r="Z104" s="3" t="b">
        <f>IF(COUNTIF($W$17:W104,W104)=1,IF(W104&lt;&gt;"MALIN CİNSİ 1",IF(W104&lt;&gt;0,ROW(W104),"")))</f>
        <v>0</v>
      </c>
      <c r="AB104" s="21" t="e">
        <f>SMALL($Z$17:$Z$245,ROWS($A$7:A94))</f>
        <v>#NUM!</v>
      </c>
      <c r="AF104" s="3" t="str">
        <f t="shared" si="23"/>
        <v/>
      </c>
    </row>
    <row r="105" spans="1:32" ht="24.95" customHeight="1" x14ac:dyDescent="0.25">
      <c r="A105" s="5">
        <v>59</v>
      </c>
      <c r="B105" s="6"/>
      <c r="C105" s="31"/>
      <c r="D105" s="6"/>
      <c r="E105" s="11"/>
      <c r="F105" s="6"/>
      <c r="G105" s="6"/>
      <c r="H105" s="7"/>
      <c r="I105" s="8"/>
      <c r="J105" s="8"/>
      <c r="K105" s="48">
        <f t="shared" si="25"/>
        <v>0</v>
      </c>
      <c r="L105" s="48">
        <f t="shared" si="26"/>
        <v>0</v>
      </c>
      <c r="M105" s="49"/>
      <c r="N105" s="49" t="str">
        <f t="shared" si="27"/>
        <v/>
      </c>
      <c r="O105" s="29"/>
      <c r="P105" s="54" t="str">
        <f t="shared" si="28"/>
        <v>BOŞ</v>
      </c>
      <c r="Q105" s="54">
        <f t="shared" ca="1" si="29"/>
        <v>0</v>
      </c>
      <c r="R105" s="2" t="str">
        <f ca="1">IFERROR(IF(COUNTIF($F$17:F105,F105)=1,IF(AND(_xlfn.DAYS(TODAY(),E105)&gt;34,U105=0),"HATA"),"DOĞRU"),"HATA")</f>
        <v>DOĞRU</v>
      </c>
      <c r="S105" s="29" t="str">
        <f t="shared" si="24"/>
        <v>DOĞRU</v>
      </c>
      <c r="T105" s="20">
        <f>IF(COUNTIF($F$17:F105,F105)=1,IF(SUMIF($F$17:$F$202,F105,$N$17:$N$202)&gt;=4250000,4250,SUMIF($F$17:$F$202,F105,$N$17:$N$202)*0.001),0)</f>
        <v>0</v>
      </c>
      <c r="U105" s="57" t="str">
        <f t="shared" ca="1" si="30"/>
        <v/>
      </c>
      <c r="V105" s="8" t="str">
        <f t="shared" si="31"/>
        <v/>
      </c>
      <c r="W105" s="8">
        <f t="shared" si="32"/>
        <v>0</v>
      </c>
      <c r="Z105" s="3" t="b">
        <f>IF(COUNTIF($W$17:W105,W105)=1,IF(W105&lt;&gt;"MALIN CİNSİ 1",IF(W105&lt;&gt;0,ROW(W105),"")))</f>
        <v>0</v>
      </c>
      <c r="AB105" s="21" t="e">
        <f>SMALL($Z$17:$Z$245,ROWS($A$7:A95))</f>
        <v>#NUM!</v>
      </c>
      <c r="AF105" s="3" t="str">
        <f t="shared" si="23"/>
        <v/>
      </c>
    </row>
    <row r="106" spans="1:32" ht="24.95" customHeight="1" x14ac:dyDescent="0.25">
      <c r="A106" s="5">
        <v>60</v>
      </c>
      <c r="B106" s="6"/>
      <c r="C106" s="31"/>
      <c r="D106" s="6"/>
      <c r="E106" s="11"/>
      <c r="F106" s="6"/>
      <c r="G106" s="6"/>
      <c r="H106" s="7"/>
      <c r="I106" s="8"/>
      <c r="J106" s="8"/>
      <c r="K106" s="48">
        <f t="shared" si="25"/>
        <v>0</v>
      </c>
      <c r="L106" s="48">
        <f t="shared" si="26"/>
        <v>0</v>
      </c>
      <c r="M106" s="49"/>
      <c r="N106" s="49" t="str">
        <f t="shared" si="27"/>
        <v/>
      </c>
      <c r="O106" s="29"/>
      <c r="P106" s="54" t="str">
        <f t="shared" si="28"/>
        <v>BOŞ</v>
      </c>
      <c r="Q106" s="54">
        <f t="shared" ca="1" si="29"/>
        <v>0</v>
      </c>
      <c r="R106" s="2" t="str">
        <f ca="1">IFERROR(IF(COUNTIF($F$17:F106,F106)=1,IF(AND(_xlfn.DAYS(TODAY(),E106)&gt;34,U106=0),"HATA"),"DOĞRU"),"HATA")</f>
        <v>DOĞRU</v>
      </c>
      <c r="S106" s="29" t="str">
        <f t="shared" si="24"/>
        <v>DOĞRU</v>
      </c>
      <c r="T106" s="20">
        <f>IF(COUNTIF($F$17:F106,F106)=1,IF(SUMIF($F$17:$F$202,F106,$N$17:$N$202)&gt;=4250000,4250,SUMIF($F$17:$F$202,F106,$N$17:$N$202)*0.001),0)</f>
        <v>0</v>
      </c>
      <c r="U106" s="57" t="str">
        <f t="shared" ca="1" si="30"/>
        <v/>
      </c>
      <c r="V106" s="8" t="str">
        <f t="shared" si="31"/>
        <v/>
      </c>
      <c r="W106" s="8">
        <f t="shared" si="32"/>
        <v>0</v>
      </c>
      <c r="Z106" s="3" t="b">
        <f>IF(COUNTIF($W$17:W106,W106)=1,IF(W106&lt;&gt;"MALIN CİNSİ 1",IF(W106&lt;&gt;0,ROW(W106),"")))</f>
        <v>0</v>
      </c>
      <c r="AB106" s="21" t="e">
        <f>SMALL($Z$17:$Z$245,ROWS($A$7:A96))</f>
        <v>#NUM!</v>
      </c>
      <c r="AF106" s="3" t="str">
        <f t="shared" si="23"/>
        <v/>
      </c>
    </row>
    <row r="107" spans="1:32" ht="24.95" customHeight="1" x14ac:dyDescent="0.25">
      <c r="A107" s="5">
        <v>61</v>
      </c>
      <c r="B107" s="6"/>
      <c r="C107" s="31"/>
      <c r="D107" s="6"/>
      <c r="E107" s="11"/>
      <c r="F107" s="6"/>
      <c r="G107" s="6"/>
      <c r="H107" s="7"/>
      <c r="I107" s="8"/>
      <c r="J107" s="8"/>
      <c r="K107" s="48">
        <f t="shared" si="25"/>
        <v>0</v>
      </c>
      <c r="L107" s="48">
        <f t="shared" si="26"/>
        <v>0</v>
      </c>
      <c r="M107" s="49"/>
      <c r="N107" s="49" t="str">
        <f t="shared" si="27"/>
        <v/>
      </c>
      <c r="O107" s="29"/>
      <c r="P107" s="54" t="str">
        <f t="shared" si="28"/>
        <v>BOŞ</v>
      </c>
      <c r="Q107" s="54">
        <f t="shared" ca="1" si="29"/>
        <v>0</v>
      </c>
      <c r="R107" s="2" t="str">
        <f ca="1">IFERROR(IF(COUNTIF($F$17:F107,F107)=1,IF(AND(_xlfn.DAYS(TODAY(),E107)&gt;34,U107=0),"HATA"),"DOĞRU"),"HATA")</f>
        <v>DOĞRU</v>
      </c>
      <c r="S107" s="29" t="str">
        <f t="shared" si="24"/>
        <v>DOĞRU</v>
      </c>
      <c r="T107" s="20">
        <f>IF(COUNTIF($F$17:F107,F107)=1,IF(SUMIF($F$17:$F$202,F107,$N$17:$N$202)&gt;=4250000,4250,SUMIF($F$17:$F$202,F107,$N$17:$N$202)*0.001),0)</f>
        <v>0</v>
      </c>
      <c r="U107" s="57" t="str">
        <f t="shared" ca="1" si="30"/>
        <v/>
      </c>
      <c r="V107" s="8" t="str">
        <f t="shared" si="31"/>
        <v/>
      </c>
      <c r="W107" s="8">
        <f t="shared" si="32"/>
        <v>0</v>
      </c>
      <c r="Z107" s="3" t="b">
        <f>IF(COUNTIF($W$17:W107,W107)=1,IF(W107&lt;&gt;"MALIN CİNSİ 1",IF(W107&lt;&gt;0,ROW(W107),"")))</f>
        <v>0</v>
      </c>
      <c r="AB107" s="21" t="e">
        <f>SMALL($Z$17:$Z$245,ROWS($A$7:A97))</f>
        <v>#NUM!</v>
      </c>
      <c r="AF107" s="3" t="str">
        <f t="shared" si="23"/>
        <v/>
      </c>
    </row>
    <row r="108" spans="1:32" ht="24.95" customHeight="1" x14ac:dyDescent="0.25">
      <c r="A108" s="5">
        <v>62</v>
      </c>
      <c r="B108" s="6"/>
      <c r="C108" s="31"/>
      <c r="D108" s="6"/>
      <c r="E108" s="11"/>
      <c r="F108" s="6"/>
      <c r="G108" s="6"/>
      <c r="H108" s="7"/>
      <c r="I108" s="8"/>
      <c r="J108" s="8"/>
      <c r="K108" s="48">
        <f t="shared" si="25"/>
        <v>0</v>
      </c>
      <c r="L108" s="48">
        <f t="shared" si="26"/>
        <v>0</v>
      </c>
      <c r="M108" s="49"/>
      <c r="N108" s="49" t="str">
        <f t="shared" si="27"/>
        <v/>
      </c>
      <c r="O108" s="29"/>
      <c r="P108" s="54" t="str">
        <f t="shared" si="28"/>
        <v>BOŞ</v>
      </c>
      <c r="Q108" s="54">
        <f t="shared" ca="1" si="29"/>
        <v>0</v>
      </c>
      <c r="R108" s="2" t="str">
        <f ca="1">IFERROR(IF(COUNTIF($F$17:F108,F108)=1,IF(AND(_xlfn.DAYS(TODAY(),E108)&gt;34,U108=0),"HATA"),"DOĞRU"),"HATA")</f>
        <v>DOĞRU</v>
      </c>
      <c r="S108" s="29" t="str">
        <f t="shared" si="24"/>
        <v>DOĞRU</v>
      </c>
      <c r="T108" s="20">
        <f>IF(COUNTIF($F$17:F108,F108)=1,IF(SUMIF($F$17:$F$202,F108,$N$17:$N$202)&gt;=4250000,4250,SUMIF($F$17:$F$202,F108,$N$17:$N$202)*0.001),0)</f>
        <v>0</v>
      </c>
      <c r="U108" s="57" t="str">
        <f t="shared" ca="1" si="30"/>
        <v/>
      </c>
      <c r="V108" s="8" t="str">
        <f t="shared" si="31"/>
        <v/>
      </c>
      <c r="W108" s="8">
        <f t="shared" si="32"/>
        <v>0</v>
      </c>
      <c r="Z108" s="3" t="b">
        <f>IF(COUNTIF($W$17:W108,W108)=1,IF(W108&lt;&gt;"MALIN CİNSİ 1",IF(W108&lt;&gt;0,ROW(W108),"")))</f>
        <v>0</v>
      </c>
      <c r="AB108" s="21" t="e">
        <f>SMALL($Z$17:$Z$245,ROWS($A$7:A98))</f>
        <v>#NUM!</v>
      </c>
      <c r="AF108" s="3" t="str">
        <f t="shared" si="23"/>
        <v/>
      </c>
    </row>
    <row r="109" spans="1:32" ht="24.95" customHeight="1" x14ac:dyDescent="0.25">
      <c r="A109" s="5">
        <v>63</v>
      </c>
      <c r="B109" s="6"/>
      <c r="C109" s="31"/>
      <c r="D109" s="6"/>
      <c r="E109" s="11"/>
      <c r="F109" s="6"/>
      <c r="G109" s="6"/>
      <c r="H109" s="7"/>
      <c r="I109" s="8"/>
      <c r="J109" s="8"/>
      <c r="K109" s="48">
        <f t="shared" si="25"/>
        <v>0</v>
      </c>
      <c r="L109" s="48">
        <f t="shared" si="26"/>
        <v>0</v>
      </c>
      <c r="M109" s="49"/>
      <c r="N109" s="49" t="str">
        <f t="shared" si="27"/>
        <v/>
      </c>
      <c r="O109" s="29"/>
      <c r="P109" s="54" t="str">
        <f t="shared" si="28"/>
        <v>BOŞ</v>
      </c>
      <c r="Q109" s="54">
        <f t="shared" ca="1" si="29"/>
        <v>0</v>
      </c>
      <c r="R109" s="2" t="str">
        <f ca="1">IFERROR(IF(COUNTIF($F$17:F109,F109)=1,IF(AND(_xlfn.DAYS(TODAY(),E109)&gt;34,U109=0),"HATA"),"DOĞRU"),"HATA")</f>
        <v>DOĞRU</v>
      </c>
      <c r="S109" s="29" t="str">
        <f t="shared" si="24"/>
        <v>DOĞRU</v>
      </c>
      <c r="T109" s="20">
        <f>IF(COUNTIF($F$17:F109,F109)=1,IF(SUMIF($F$17:$F$202,F109,$N$17:$N$202)&gt;=4250000,4250,SUMIF($F$17:$F$202,F109,$N$17:$N$202)*0.001),0)</f>
        <v>0</v>
      </c>
      <c r="U109" s="57" t="str">
        <f t="shared" ca="1" si="30"/>
        <v/>
      </c>
      <c r="V109" s="8" t="str">
        <f t="shared" si="31"/>
        <v/>
      </c>
      <c r="W109" s="8">
        <f t="shared" si="32"/>
        <v>0</v>
      </c>
      <c r="Z109" s="3" t="b">
        <f>IF(COUNTIF($W$17:W109,W109)=1,IF(W109&lt;&gt;"MALIN CİNSİ 1",IF(W109&lt;&gt;0,ROW(W109),"")))</f>
        <v>0</v>
      </c>
      <c r="AB109" s="21" t="e">
        <f>SMALL($Z$17:$Z$245,ROWS($A$7:A99))</f>
        <v>#NUM!</v>
      </c>
      <c r="AF109" s="3" t="str">
        <f t="shared" si="23"/>
        <v/>
      </c>
    </row>
    <row r="110" spans="1:32" ht="24.95" customHeight="1" x14ac:dyDescent="0.25">
      <c r="A110" s="5">
        <v>64</v>
      </c>
      <c r="B110" s="6"/>
      <c r="C110" s="31"/>
      <c r="D110" s="6"/>
      <c r="E110" s="11"/>
      <c r="F110" s="6"/>
      <c r="G110" s="6"/>
      <c r="H110" s="7"/>
      <c r="I110" s="8"/>
      <c r="J110" s="8"/>
      <c r="K110" s="48">
        <f t="shared" si="25"/>
        <v>0</v>
      </c>
      <c r="L110" s="48">
        <f t="shared" si="26"/>
        <v>0</v>
      </c>
      <c r="M110" s="49"/>
      <c r="N110" s="49" t="str">
        <f t="shared" si="27"/>
        <v/>
      </c>
      <c r="O110" s="29"/>
      <c r="P110" s="54" t="str">
        <f t="shared" si="28"/>
        <v>BOŞ</v>
      </c>
      <c r="Q110" s="54">
        <f t="shared" ca="1" si="29"/>
        <v>0</v>
      </c>
      <c r="R110" s="2" t="str">
        <f ca="1">IFERROR(IF(COUNTIF($F$17:F110,F110)=1,IF(AND(_xlfn.DAYS(TODAY(),E110)&gt;34,U110=0),"HATA"),"DOĞRU"),"HATA")</f>
        <v>DOĞRU</v>
      </c>
      <c r="S110" s="29" t="str">
        <f t="shared" si="24"/>
        <v>DOĞRU</v>
      </c>
      <c r="T110" s="20">
        <f>IF(COUNTIF($F$17:F110,F110)=1,IF(SUMIF($F$17:$F$202,F110,$N$17:$N$202)&gt;=4250000,4250,SUMIF($F$17:$F$202,F110,$N$17:$N$202)*0.001),0)</f>
        <v>0</v>
      </c>
      <c r="U110" s="57" t="str">
        <f t="shared" ca="1" si="30"/>
        <v/>
      </c>
      <c r="V110" s="8" t="str">
        <f t="shared" si="31"/>
        <v/>
      </c>
      <c r="W110" s="8">
        <f t="shared" si="32"/>
        <v>0</v>
      </c>
      <c r="Z110" s="3" t="b">
        <f>IF(COUNTIF($W$17:W110,W110)=1,IF(W110&lt;&gt;"MALIN CİNSİ 1",IF(W110&lt;&gt;0,ROW(W110),"")))</f>
        <v>0</v>
      </c>
      <c r="AB110" s="21" t="e">
        <f>SMALL($Z$17:$Z$245,ROWS($A$7:A100))</f>
        <v>#NUM!</v>
      </c>
      <c r="AF110" s="3" t="str">
        <f t="shared" si="23"/>
        <v/>
      </c>
    </row>
    <row r="111" spans="1:32" ht="24.95" customHeight="1" x14ac:dyDescent="0.25">
      <c r="A111" s="5">
        <v>65</v>
      </c>
      <c r="B111" s="6"/>
      <c r="C111" s="31"/>
      <c r="D111" s="6"/>
      <c r="E111" s="11"/>
      <c r="F111" s="6"/>
      <c r="G111" s="6"/>
      <c r="H111" s="7"/>
      <c r="I111" s="8"/>
      <c r="J111" s="8"/>
      <c r="K111" s="48">
        <f t="shared" si="25"/>
        <v>0</v>
      </c>
      <c r="L111" s="48">
        <f t="shared" si="26"/>
        <v>0</v>
      </c>
      <c r="M111" s="49"/>
      <c r="N111" s="49" t="str">
        <f t="shared" si="27"/>
        <v/>
      </c>
      <c r="O111" s="29"/>
      <c r="P111" s="54" t="str">
        <f t="shared" si="28"/>
        <v>BOŞ</v>
      </c>
      <c r="Q111" s="54">
        <f t="shared" ca="1" si="29"/>
        <v>0</v>
      </c>
      <c r="R111" s="2" t="str">
        <f ca="1">IFERROR(IF(COUNTIF($F$17:F111,F111)=1,IF(AND(_xlfn.DAYS(TODAY(),E111)&gt;34,U111=0),"HATA"),"DOĞRU"),"HATA")</f>
        <v>DOĞRU</v>
      </c>
      <c r="S111" s="29" t="str">
        <f t="shared" si="24"/>
        <v>DOĞRU</v>
      </c>
      <c r="T111" s="20">
        <f>IF(COUNTIF($F$17:F111,F111)=1,IF(SUMIF($F$17:$F$202,F111,$N$17:$N$202)&gt;=4250000,4250,SUMIF($F$17:$F$202,F111,$N$17:$N$202)*0.001),0)</f>
        <v>0</v>
      </c>
      <c r="U111" s="57" t="str">
        <f t="shared" ca="1" si="30"/>
        <v/>
      </c>
      <c r="V111" s="8" t="str">
        <f t="shared" si="31"/>
        <v/>
      </c>
      <c r="W111" s="8">
        <f t="shared" si="32"/>
        <v>0</v>
      </c>
      <c r="Z111" s="3" t="b">
        <f>IF(COUNTIF($W$17:W111,W111)=1,IF(W111&lt;&gt;"MALIN CİNSİ 1",IF(W111&lt;&gt;0,ROW(W111),"")))</f>
        <v>0</v>
      </c>
      <c r="AB111" s="21" t="e">
        <f>SMALL($Z$17:$Z$245,ROWS($A$7:A101))</f>
        <v>#NUM!</v>
      </c>
      <c r="AF111" s="3" t="str">
        <f t="shared" si="23"/>
        <v/>
      </c>
    </row>
    <row r="112" spans="1:32" ht="24.95" customHeight="1" x14ac:dyDescent="0.25">
      <c r="A112" s="5">
        <v>66</v>
      </c>
      <c r="B112" s="6"/>
      <c r="C112" s="31"/>
      <c r="D112" s="6"/>
      <c r="E112" s="11"/>
      <c r="F112" s="6"/>
      <c r="G112" s="6"/>
      <c r="H112" s="7"/>
      <c r="I112" s="8"/>
      <c r="J112" s="8"/>
      <c r="K112" s="48">
        <f t="shared" si="25"/>
        <v>0</v>
      </c>
      <c r="L112" s="48">
        <f t="shared" si="26"/>
        <v>0</v>
      </c>
      <c r="M112" s="49"/>
      <c r="N112" s="49" t="str">
        <f t="shared" si="27"/>
        <v/>
      </c>
      <c r="O112" s="29"/>
      <c r="P112" s="54" t="str">
        <f t="shared" si="28"/>
        <v>BOŞ</v>
      </c>
      <c r="Q112" s="54">
        <f t="shared" ca="1" si="29"/>
        <v>0</v>
      </c>
      <c r="R112" s="2" t="str">
        <f ca="1">IFERROR(IF(COUNTIF($F$17:F112,F112)=1,IF(AND(_xlfn.DAYS(TODAY(),E112)&gt;34,U112=0),"HATA"),"DOĞRU"),"HATA")</f>
        <v>DOĞRU</v>
      </c>
      <c r="S112" s="29" t="str">
        <f t="shared" si="24"/>
        <v>DOĞRU</v>
      </c>
      <c r="T112" s="20">
        <f>IF(COUNTIF($F$17:F112,F112)=1,IF(SUMIF($F$17:$F$202,F112,$N$17:$N$202)&gt;=4250000,4250,SUMIF($F$17:$F$202,F112,$N$17:$N$202)*0.001),0)</f>
        <v>0</v>
      </c>
      <c r="U112" s="57" t="str">
        <f t="shared" ca="1" si="30"/>
        <v/>
      </c>
      <c r="V112" s="8" t="str">
        <f t="shared" si="31"/>
        <v/>
      </c>
      <c r="W112" s="8">
        <f t="shared" si="32"/>
        <v>0</v>
      </c>
      <c r="Z112" s="3" t="b">
        <f>IF(COUNTIF($W$17:W112,W112)=1,IF(W112&lt;&gt;"MALIN CİNSİ 1",IF(W112&lt;&gt;0,ROW(W112),"")))</f>
        <v>0</v>
      </c>
      <c r="AB112" s="21" t="e">
        <f>SMALL($Z$17:$Z$245,ROWS($A$7:A102))</f>
        <v>#NUM!</v>
      </c>
      <c r="AF112" s="3" t="str">
        <f t="shared" si="23"/>
        <v/>
      </c>
    </row>
    <row r="113" spans="1:32" ht="24.95" customHeight="1" x14ac:dyDescent="0.25">
      <c r="A113" s="5">
        <v>67</v>
      </c>
      <c r="B113" s="6"/>
      <c r="C113" s="31"/>
      <c r="D113" s="6"/>
      <c r="E113" s="11"/>
      <c r="F113" s="6"/>
      <c r="G113" s="6"/>
      <c r="H113" s="7"/>
      <c r="I113" s="8"/>
      <c r="J113" s="8"/>
      <c r="K113" s="48">
        <f t="shared" si="25"/>
        <v>0</v>
      </c>
      <c r="L113" s="48">
        <f t="shared" si="26"/>
        <v>0</v>
      </c>
      <c r="M113" s="49"/>
      <c r="N113" s="49" t="str">
        <f t="shared" si="27"/>
        <v/>
      </c>
      <c r="O113" s="29"/>
      <c r="P113" s="54" t="str">
        <f t="shared" si="28"/>
        <v>BOŞ</v>
      </c>
      <c r="Q113" s="54">
        <f t="shared" ca="1" si="29"/>
        <v>0</v>
      </c>
      <c r="R113" s="2" t="str">
        <f ca="1">IFERROR(IF(COUNTIF($F$17:F113,F113)=1,IF(AND(_xlfn.DAYS(TODAY(),E113)&gt;34,U113=0),"HATA"),"DOĞRU"),"HATA")</f>
        <v>DOĞRU</v>
      </c>
      <c r="S113" s="29" t="str">
        <f t="shared" si="24"/>
        <v>DOĞRU</v>
      </c>
      <c r="T113" s="20">
        <f>IF(COUNTIF($F$17:F113,F113)=1,IF(SUMIF($F$17:$F$202,F113,$N$17:$N$202)&gt;=4250000,4250,SUMIF($F$17:$F$202,F113,$N$17:$N$202)*0.001),0)</f>
        <v>0</v>
      </c>
      <c r="U113" s="57" t="str">
        <f t="shared" ca="1" si="30"/>
        <v/>
      </c>
      <c r="V113" s="8" t="str">
        <f t="shared" si="31"/>
        <v/>
      </c>
      <c r="W113" s="8">
        <f t="shared" si="32"/>
        <v>0</v>
      </c>
      <c r="Z113" s="3" t="b">
        <f>IF(COUNTIF($W$17:W113,W113)=1,IF(W113&lt;&gt;"MALIN CİNSİ 1",IF(W113&lt;&gt;0,ROW(W113),"")))</f>
        <v>0</v>
      </c>
      <c r="AB113" s="21" t="e">
        <f>SMALL($Z$17:$Z$245,ROWS($A$7:A103))</f>
        <v>#NUM!</v>
      </c>
      <c r="AF113" s="3" t="str">
        <f t="shared" si="23"/>
        <v/>
      </c>
    </row>
    <row r="114" spans="1:32" ht="24.95" customHeight="1" x14ac:dyDescent="0.25">
      <c r="A114" s="5">
        <v>68</v>
      </c>
      <c r="B114" s="6"/>
      <c r="C114" s="31"/>
      <c r="D114" s="6"/>
      <c r="E114" s="11"/>
      <c r="F114" s="6"/>
      <c r="G114" s="6"/>
      <c r="H114" s="7"/>
      <c r="I114" s="8"/>
      <c r="J114" s="8"/>
      <c r="K114" s="48">
        <f t="shared" si="25"/>
        <v>0</v>
      </c>
      <c r="L114" s="48">
        <f t="shared" si="26"/>
        <v>0</v>
      </c>
      <c r="M114" s="49"/>
      <c r="N114" s="49" t="str">
        <f t="shared" si="27"/>
        <v/>
      </c>
      <c r="O114" s="29"/>
      <c r="P114" s="54" t="str">
        <f t="shared" si="28"/>
        <v>BOŞ</v>
      </c>
      <c r="Q114" s="54">
        <f t="shared" ca="1" si="29"/>
        <v>0</v>
      </c>
      <c r="R114" s="2" t="str">
        <f ca="1">IFERROR(IF(COUNTIF($F$17:F114,F114)=1,IF(AND(_xlfn.DAYS(TODAY(),E114)&gt;34,U114=0),"HATA"),"DOĞRU"),"HATA")</f>
        <v>DOĞRU</v>
      </c>
      <c r="S114" s="29" t="str">
        <f t="shared" si="24"/>
        <v>DOĞRU</v>
      </c>
      <c r="T114" s="20">
        <f>IF(COUNTIF($F$17:F114,F114)=1,IF(SUMIF($F$17:$F$202,F114,$N$17:$N$202)&gt;=4250000,4250,SUMIF($F$17:$F$202,F114,$N$17:$N$202)*0.001),0)</f>
        <v>0</v>
      </c>
      <c r="U114" s="57" t="str">
        <f t="shared" ca="1" si="30"/>
        <v/>
      </c>
      <c r="V114" s="8" t="str">
        <f t="shared" si="31"/>
        <v/>
      </c>
      <c r="W114" s="8">
        <f t="shared" si="32"/>
        <v>0</v>
      </c>
      <c r="Z114" s="3" t="b">
        <f>IF(COUNTIF($W$17:W114,W114)=1,IF(W114&lt;&gt;"MALIN CİNSİ 1",IF(W114&lt;&gt;0,ROW(W114),"")))</f>
        <v>0</v>
      </c>
      <c r="AB114" s="21" t="e">
        <f>SMALL($Z$17:$Z$245,ROWS($A$7:A104))</f>
        <v>#NUM!</v>
      </c>
      <c r="AF114" s="3" t="str">
        <f t="shared" si="23"/>
        <v/>
      </c>
    </row>
    <row r="115" spans="1:32" ht="24.95" customHeight="1" x14ac:dyDescent="0.25">
      <c r="A115" s="5">
        <v>69</v>
      </c>
      <c r="B115" s="6"/>
      <c r="C115" s="31"/>
      <c r="D115" s="6"/>
      <c r="E115" s="11"/>
      <c r="F115" s="6"/>
      <c r="G115" s="6"/>
      <c r="H115" s="7"/>
      <c r="I115" s="8"/>
      <c r="J115" s="8"/>
      <c r="K115" s="48">
        <f t="shared" si="25"/>
        <v>0</v>
      </c>
      <c r="L115" s="48">
        <f t="shared" si="26"/>
        <v>0</v>
      </c>
      <c r="M115" s="49"/>
      <c r="N115" s="49" t="str">
        <f t="shared" si="27"/>
        <v/>
      </c>
      <c r="O115" s="29"/>
      <c r="P115" s="54" t="str">
        <f t="shared" si="28"/>
        <v>BOŞ</v>
      </c>
      <c r="Q115" s="54">
        <f t="shared" ca="1" si="29"/>
        <v>0</v>
      </c>
      <c r="R115" s="2" t="str">
        <f ca="1">IFERROR(IF(COUNTIF($F$17:F115,F115)=1,IF(AND(_xlfn.DAYS(TODAY(),E115)&gt;34,U115=0),"HATA"),"DOĞRU"),"HATA")</f>
        <v>DOĞRU</v>
      </c>
      <c r="S115" s="29" t="str">
        <f t="shared" si="24"/>
        <v>DOĞRU</v>
      </c>
      <c r="T115" s="20">
        <f>IF(COUNTIF($F$17:F115,F115)=1,IF(SUMIF($F$17:$F$202,F115,$N$17:$N$202)&gt;=4250000,4250,SUMIF($F$17:$F$202,F115,$N$17:$N$202)*0.001),0)</f>
        <v>0</v>
      </c>
      <c r="U115" s="57" t="str">
        <f t="shared" ca="1" si="30"/>
        <v/>
      </c>
      <c r="V115" s="8" t="str">
        <f t="shared" si="31"/>
        <v/>
      </c>
      <c r="W115" s="8">
        <f t="shared" si="32"/>
        <v>0</v>
      </c>
      <c r="Z115" s="3" t="b">
        <f>IF(COUNTIF($W$17:W115,W115)=1,IF(W115&lt;&gt;"MALIN CİNSİ 1",IF(W115&lt;&gt;0,ROW(W115),"")))</f>
        <v>0</v>
      </c>
      <c r="AB115" s="21" t="e">
        <f>SMALL($Z$17:$Z$245,ROWS($A$7:A105))</f>
        <v>#NUM!</v>
      </c>
      <c r="AF115" s="3" t="str">
        <f t="shared" si="23"/>
        <v/>
      </c>
    </row>
    <row r="116" spans="1:32" ht="24.95" customHeight="1" x14ac:dyDescent="0.25">
      <c r="A116" s="5">
        <v>70</v>
      </c>
      <c r="B116" s="6"/>
      <c r="C116" s="31"/>
      <c r="D116" s="6"/>
      <c r="E116" s="11"/>
      <c r="F116" s="6"/>
      <c r="G116" s="6"/>
      <c r="H116" s="7"/>
      <c r="I116" s="8"/>
      <c r="J116" s="8"/>
      <c r="K116" s="48">
        <f t="shared" si="25"/>
        <v>0</v>
      </c>
      <c r="L116" s="48">
        <f t="shared" si="26"/>
        <v>0</v>
      </c>
      <c r="M116" s="49"/>
      <c r="N116" s="49" t="str">
        <f t="shared" si="27"/>
        <v/>
      </c>
      <c r="O116" s="29"/>
      <c r="P116" s="54" t="str">
        <f t="shared" si="28"/>
        <v>BOŞ</v>
      </c>
      <c r="Q116" s="54">
        <f t="shared" ca="1" si="29"/>
        <v>0</v>
      </c>
      <c r="R116" s="2" t="str">
        <f ca="1">IFERROR(IF(COUNTIF($F$17:F116,F116)=1,IF(AND(_xlfn.DAYS(TODAY(),E116)&gt;34,U116=0),"HATA"),"DOĞRU"),"HATA")</f>
        <v>DOĞRU</v>
      </c>
      <c r="S116" s="29" t="str">
        <f t="shared" si="24"/>
        <v>DOĞRU</v>
      </c>
      <c r="T116" s="20">
        <f>IF(COUNTIF($F$17:F116,F116)=1,IF(SUMIF($F$17:$F$202,F116,$N$17:$N$202)&gt;=4250000,4250,SUMIF($F$17:$F$202,F116,$N$17:$N$202)*0.001),0)</f>
        <v>0</v>
      </c>
      <c r="U116" s="57" t="str">
        <f t="shared" ca="1" si="30"/>
        <v/>
      </c>
      <c r="V116" s="8" t="str">
        <f t="shared" si="31"/>
        <v/>
      </c>
      <c r="W116" s="8">
        <f t="shared" si="32"/>
        <v>0</v>
      </c>
      <c r="Z116" s="3" t="b">
        <f>IF(COUNTIF($W$17:W116,W116)=1,IF(W116&lt;&gt;"MALIN CİNSİ 1",IF(W116&lt;&gt;0,ROW(W116),"")))</f>
        <v>0</v>
      </c>
      <c r="AB116" s="21" t="e">
        <f>SMALL($Z$17:$Z$245,ROWS($A$7:A106))</f>
        <v>#NUM!</v>
      </c>
      <c r="AF116" s="3" t="str">
        <f t="shared" si="23"/>
        <v/>
      </c>
    </row>
    <row r="117" spans="1:32" ht="24.95" customHeight="1" x14ac:dyDescent="0.25">
      <c r="A117" s="5">
        <v>71</v>
      </c>
      <c r="B117" s="6"/>
      <c r="C117" s="31"/>
      <c r="D117" s="6"/>
      <c r="E117" s="11"/>
      <c r="F117" s="6"/>
      <c r="G117" s="6"/>
      <c r="H117" s="7"/>
      <c r="I117" s="8"/>
      <c r="J117" s="8"/>
      <c r="K117" s="48">
        <f t="shared" si="25"/>
        <v>0</v>
      </c>
      <c r="L117" s="48">
        <f t="shared" si="26"/>
        <v>0</v>
      </c>
      <c r="M117" s="49"/>
      <c r="N117" s="49" t="str">
        <f t="shared" si="27"/>
        <v/>
      </c>
      <c r="O117" s="29"/>
      <c r="P117" s="54" t="str">
        <f t="shared" si="28"/>
        <v>BOŞ</v>
      </c>
      <c r="Q117" s="54">
        <f t="shared" ca="1" si="29"/>
        <v>0</v>
      </c>
      <c r="R117" s="2" t="str">
        <f ca="1">IFERROR(IF(COUNTIF($F$17:F117,F117)=1,IF(AND(_xlfn.DAYS(TODAY(),E117)&gt;34,U117=0),"HATA"),"DOĞRU"),"HATA")</f>
        <v>DOĞRU</v>
      </c>
      <c r="S117" s="29" t="str">
        <f t="shared" si="24"/>
        <v>DOĞRU</v>
      </c>
      <c r="T117" s="20">
        <f>IF(COUNTIF($F$17:F117,F117)=1,IF(SUMIF($F$17:$F$202,F117,$N$17:$N$202)&gt;=4250000,4250,SUMIF($F$17:$F$202,F117,$N$17:$N$202)*0.001),0)</f>
        <v>0</v>
      </c>
      <c r="U117" s="57" t="str">
        <f t="shared" ca="1" si="30"/>
        <v/>
      </c>
      <c r="V117" s="8" t="str">
        <f t="shared" si="31"/>
        <v/>
      </c>
      <c r="W117" s="8">
        <f t="shared" si="32"/>
        <v>0</v>
      </c>
      <c r="Z117" s="3" t="b">
        <f>IF(COUNTIF($W$17:W117,W117)=1,IF(W117&lt;&gt;"MALIN CİNSİ 1",IF(W117&lt;&gt;0,ROW(W117),"")))</f>
        <v>0</v>
      </c>
      <c r="AB117" s="21" t="e">
        <f>SMALL($Z$17:$Z$245,ROWS($A$7:A107))</f>
        <v>#NUM!</v>
      </c>
      <c r="AF117" s="3" t="str">
        <f t="shared" si="23"/>
        <v/>
      </c>
    </row>
    <row r="118" spans="1:32" ht="24.95" customHeight="1" x14ac:dyDescent="0.25">
      <c r="A118" s="5">
        <v>72</v>
      </c>
      <c r="B118" s="6"/>
      <c r="C118" s="31"/>
      <c r="D118" s="6"/>
      <c r="E118" s="11"/>
      <c r="F118" s="6"/>
      <c r="G118" s="6"/>
      <c r="H118" s="7"/>
      <c r="I118" s="8"/>
      <c r="J118" s="8"/>
      <c r="K118" s="48">
        <f t="shared" si="25"/>
        <v>0</v>
      </c>
      <c r="L118" s="48">
        <f t="shared" si="26"/>
        <v>0</v>
      </c>
      <c r="M118" s="49"/>
      <c r="N118" s="49" t="str">
        <f t="shared" si="27"/>
        <v/>
      </c>
      <c r="O118" s="29"/>
      <c r="P118" s="54" t="str">
        <f t="shared" si="28"/>
        <v>BOŞ</v>
      </c>
      <c r="Q118" s="54">
        <f t="shared" ca="1" si="29"/>
        <v>0</v>
      </c>
      <c r="R118" s="2" t="str">
        <f ca="1">IFERROR(IF(COUNTIF($F$17:F118,F118)=1,IF(AND(_xlfn.DAYS(TODAY(),E118)&gt;34,U118=0),"HATA"),"DOĞRU"),"HATA")</f>
        <v>DOĞRU</v>
      </c>
      <c r="S118" s="29" t="str">
        <f t="shared" si="24"/>
        <v>DOĞRU</v>
      </c>
      <c r="T118" s="20">
        <f>IF(COUNTIF($F$17:F118,F118)=1,IF(SUMIF($F$17:$F$202,F118,$N$17:$N$202)&gt;=4250000,4250,SUMIF($F$17:$F$202,F118,$N$17:$N$202)*0.001),0)</f>
        <v>0</v>
      </c>
      <c r="U118" s="57" t="str">
        <f t="shared" ca="1" si="30"/>
        <v/>
      </c>
      <c r="V118" s="8" t="str">
        <f t="shared" si="31"/>
        <v/>
      </c>
      <c r="W118" s="8">
        <f t="shared" si="32"/>
        <v>0</v>
      </c>
      <c r="Z118" s="3" t="b">
        <f>IF(COUNTIF($W$17:W118,W118)=1,IF(W118&lt;&gt;"MALIN CİNSİ 1",IF(W118&lt;&gt;0,ROW(W118),"")))</f>
        <v>0</v>
      </c>
      <c r="AB118" s="21" t="e">
        <f>SMALL($Z$17:$Z$245,ROWS($A$7:A108))</f>
        <v>#NUM!</v>
      </c>
      <c r="AF118" s="3" t="str">
        <f t="shared" si="23"/>
        <v/>
      </c>
    </row>
    <row r="119" spans="1:32" ht="24.95" customHeight="1" x14ac:dyDescent="0.25">
      <c r="A119" s="5">
        <v>73</v>
      </c>
      <c r="B119" s="6"/>
      <c r="C119" s="31"/>
      <c r="D119" s="6"/>
      <c r="E119" s="11"/>
      <c r="F119" s="6"/>
      <c r="G119" s="6"/>
      <c r="H119" s="7"/>
      <c r="I119" s="8"/>
      <c r="J119" s="8"/>
      <c r="K119" s="48">
        <f t="shared" si="25"/>
        <v>0</v>
      </c>
      <c r="L119" s="48">
        <f t="shared" si="26"/>
        <v>0</v>
      </c>
      <c r="M119" s="49"/>
      <c r="N119" s="49" t="str">
        <f t="shared" si="27"/>
        <v/>
      </c>
      <c r="O119" s="29"/>
      <c r="P119" s="54" t="str">
        <f t="shared" si="28"/>
        <v>BOŞ</v>
      </c>
      <c r="Q119" s="54">
        <f t="shared" ca="1" si="29"/>
        <v>0</v>
      </c>
      <c r="R119" s="2" t="str">
        <f ca="1">IFERROR(IF(COUNTIF($F$17:F119,F119)=1,IF(AND(_xlfn.DAYS(TODAY(),E119)&gt;34,U119=0),"HATA"),"DOĞRU"),"HATA")</f>
        <v>DOĞRU</v>
      </c>
      <c r="S119" s="29" t="str">
        <f t="shared" si="24"/>
        <v>DOĞRU</v>
      </c>
      <c r="T119" s="20">
        <f>IF(COUNTIF($F$17:F119,F119)=1,IF(SUMIF($F$17:$F$202,F119,$N$17:$N$202)&gt;=4250000,4250,SUMIF($F$17:$F$202,F119,$N$17:$N$202)*0.001),0)</f>
        <v>0</v>
      </c>
      <c r="U119" s="57" t="str">
        <f t="shared" ca="1" si="30"/>
        <v/>
      </c>
      <c r="V119" s="8" t="str">
        <f t="shared" si="31"/>
        <v/>
      </c>
      <c r="W119" s="8">
        <f t="shared" si="32"/>
        <v>0</v>
      </c>
      <c r="Z119" s="3" t="b">
        <f>IF(COUNTIF($W$17:W119,W119)=1,IF(W119&lt;&gt;"MALIN CİNSİ 1",IF(W119&lt;&gt;0,ROW(W119),"")))</f>
        <v>0</v>
      </c>
      <c r="AB119" s="21" t="e">
        <f>SMALL($Z$17:$Z$245,ROWS($A$7:A109))</f>
        <v>#NUM!</v>
      </c>
      <c r="AF119" s="3" t="str">
        <f t="shared" si="23"/>
        <v/>
      </c>
    </row>
    <row r="120" spans="1:32" ht="24.95" customHeight="1" x14ac:dyDescent="0.25">
      <c r="A120" s="5">
        <v>74</v>
      </c>
      <c r="B120" s="6"/>
      <c r="C120" s="31"/>
      <c r="D120" s="6"/>
      <c r="E120" s="11"/>
      <c r="F120" s="6"/>
      <c r="G120" s="6"/>
      <c r="H120" s="7"/>
      <c r="I120" s="8"/>
      <c r="J120" s="8"/>
      <c r="K120" s="48">
        <f t="shared" si="25"/>
        <v>0</v>
      </c>
      <c r="L120" s="48">
        <f t="shared" si="26"/>
        <v>0</v>
      </c>
      <c r="M120" s="49"/>
      <c r="N120" s="49" t="str">
        <f t="shared" si="27"/>
        <v/>
      </c>
      <c r="O120" s="29"/>
      <c r="P120" s="54" t="str">
        <f t="shared" si="28"/>
        <v>BOŞ</v>
      </c>
      <c r="Q120" s="54">
        <f t="shared" ca="1" si="29"/>
        <v>0</v>
      </c>
      <c r="R120" s="2" t="str">
        <f ca="1">IFERROR(IF(COUNTIF($F$17:F120,F120)=1,IF(AND(_xlfn.DAYS(TODAY(),E120)&gt;34,U120=0),"HATA"),"DOĞRU"),"HATA")</f>
        <v>DOĞRU</v>
      </c>
      <c r="S120" s="29" t="str">
        <f t="shared" si="24"/>
        <v>DOĞRU</v>
      </c>
      <c r="T120" s="20">
        <f>IF(COUNTIF($F$17:F120,F120)=1,IF(SUMIF($F$17:$F$202,F120,$N$17:$N$202)&gt;=4250000,4250,SUMIF($F$17:$F$202,F120,$N$17:$N$202)*0.001),0)</f>
        <v>0</v>
      </c>
      <c r="U120" s="57" t="str">
        <f t="shared" ca="1" si="30"/>
        <v/>
      </c>
      <c r="V120" s="8" t="str">
        <f t="shared" si="31"/>
        <v/>
      </c>
      <c r="W120" s="8">
        <f t="shared" si="32"/>
        <v>0</v>
      </c>
      <c r="Z120" s="3" t="b">
        <f>IF(COUNTIF($W$17:W120,W120)=1,IF(W120&lt;&gt;"MALIN CİNSİ 1",IF(W120&lt;&gt;0,ROW(W120),"")))</f>
        <v>0</v>
      </c>
      <c r="AB120" s="21" t="e">
        <f>SMALL($Z$17:$Z$245,ROWS($A$7:A110))</f>
        <v>#NUM!</v>
      </c>
      <c r="AF120" s="3" t="str">
        <f t="shared" si="23"/>
        <v/>
      </c>
    </row>
    <row r="121" spans="1:32" ht="24.95" customHeight="1" thickBot="1" x14ac:dyDescent="0.3">
      <c r="A121" s="5">
        <v>75</v>
      </c>
      <c r="B121" s="6"/>
      <c r="C121" s="31"/>
      <c r="D121" s="6"/>
      <c r="E121" s="11"/>
      <c r="F121" s="6"/>
      <c r="G121" s="6"/>
      <c r="H121" s="7"/>
      <c r="I121" s="8"/>
      <c r="J121" s="8"/>
      <c r="K121" s="48">
        <f t="shared" si="25"/>
        <v>0</v>
      </c>
      <c r="L121" s="48">
        <f t="shared" si="26"/>
        <v>0</v>
      </c>
      <c r="M121" s="49"/>
      <c r="N121" s="49" t="str">
        <f t="shared" si="27"/>
        <v/>
      </c>
      <c r="O121" s="29"/>
      <c r="P121" s="54" t="str">
        <f t="shared" si="28"/>
        <v>BOŞ</v>
      </c>
      <c r="Q121" s="54">
        <f t="shared" ca="1" si="29"/>
        <v>0</v>
      </c>
      <c r="R121" s="2" t="str">
        <f ca="1">IFERROR(IF(COUNTIF($F$17:F121,F121)=1,IF(AND(_xlfn.DAYS(TODAY(),E121)&gt;34,U121=0),"HATA"),"DOĞRU"),"HATA")</f>
        <v>DOĞRU</v>
      </c>
      <c r="S121" s="29" t="str">
        <f t="shared" si="24"/>
        <v>DOĞRU</v>
      </c>
      <c r="T121" s="20">
        <f>IF(COUNTIF($F$17:F121,F121)=1,IF(SUMIF($F$17:$F$202,F121,$N$17:$N$202)&gt;=4250000,4250,SUMIF($F$17:$F$202,F121,$N$17:$N$202)*0.001),0)</f>
        <v>0</v>
      </c>
      <c r="U121" s="57" t="str">
        <f t="shared" ca="1" si="30"/>
        <v/>
      </c>
      <c r="V121" s="8" t="str">
        <f t="shared" si="31"/>
        <v/>
      </c>
      <c r="W121" s="8">
        <f t="shared" si="32"/>
        <v>0</v>
      </c>
      <c r="Z121" s="3" t="b">
        <f>IF(COUNTIF($W$17:W121,W121)=1,IF(W121&lt;&gt;"MALIN CİNSİ 1",IF(W121&lt;&gt;0,ROW(W121),"")))</f>
        <v>0</v>
      </c>
      <c r="AB121" s="21" t="e">
        <f>SMALL($Z$17:$Z$245,ROWS($A$7:A111))</f>
        <v>#NUM!</v>
      </c>
      <c r="AF121" s="3" t="str">
        <f t="shared" si="23"/>
        <v/>
      </c>
    </row>
    <row r="122" spans="1:32" ht="24.95" customHeight="1" thickTop="1" thickBot="1" x14ac:dyDescent="0.3">
      <c r="A122" s="9" t="s">
        <v>26</v>
      </c>
      <c r="G122" s="4" t="s">
        <v>12</v>
      </c>
      <c r="H122" s="40">
        <f>SUM(H96:H121)</f>
        <v>0</v>
      </c>
      <c r="I122" s="40">
        <f>SUM(I96:I121)</f>
        <v>0</v>
      </c>
      <c r="J122" s="32"/>
      <c r="K122" s="41">
        <f>SUM(K96:K121)</f>
        <v>0</v>
      </c>
      <c r="L122" s="41">
        <f>SUM(L96:L121)</f>
        <v>0</v>
      </c>
      <c r="M122" s="41">
        <f>SUM(M96:M121)</f>
        <v>0</v>
      </c>
      <c r="N122" s="41">
        <f>SUM(N96:N121)</f>
        <v>0</v>
      </c>
      <c r="O122" s="29"/>
      <c r="P122" s="54"/>
      <c r="Q122" s="54"/>
      <c r="R122" s="2"/>
      <c r="S122" s="29"/>
      <c r="T122" s="22"/>
      <c r="U122" s="22"/>
      <c r="V122" s="22"/>
      <c r="Z122" s="3" t="b">
        <f>IF(COUNTIF($W$17:W122,W122)=1,IF(W122&lt;&gt;"MALIN CİNSİ 1",IF(W122&lt;&gt;0,ROW(W122),"")))</f>
        <v>0</v>
      </c>
      <c r="AB122" s="21" t="e">
        <f>SMALL($Z$17:$Z$245,ROWS($A$7:A112))</f>
        <v>#NUM!</v>
      </c>
      <c r="AF122" s="3" t="str">
        <f t="shared" si="23"/>
        <v/>
      </c>
    </row>
    <row r="123" spans="1:32" ht="15.95" customHeight="1" thickTop="1" x14ac:dyDescent="0.25">
      <c r="O123" s="29"/>
      <c r="P123" s="54"/>
      <c r="Q123" s="54"/>
      <c r="R123" s="2"/>
      <c r="S123" s="29"/>
      <c r="Z123" s="3" t="b">
        <f>IF(COUNTIF($W$17:W123,W123)=1,IF(W123&lt;&gt;"MALIN CİNSİ 1",IF(W123&lt;&gt;0,ROW(W123),"")))</f>
        <v>0</v>
      </c>
      <c r="AB123" s="21" t="e">
        <f>SMALL($Z$17:$Z$245,ROWS($A$7:A113))</f>
        <v>#NUM!</v>
      </c>
      <c r="AF123" s="3" t="str">
        <f t="shared" si="23"/>
        <v/>
      </c>
    </row>
    <row r="124" spans="1:32" ht="15.95" customHeight="1" x14ac:dyDescent="0.25">
      <c r="O124" s="29"/>
      <c r="P124" s="54"/>
      <c r="Q124" s="54"/>
      <c r="R124" s="2"/>
      <c r="S124" s="29"/>
      <c r="Z124" s="3" t="b">
        <f>IF(COUNTIF($W$17:W124,W124)=1,IF(W124&lt;&gt;"MALIN CİNSİ 1",IF(W124&lt;&gt;0,ROW(W124),"")))</f>
        <v>0</v>
      </c>
      <c r="AB124" s="21" t="e">
        <f>SMALL($Z$17:$Z$245,ROWS($A$7:A114))</f>
        <v>#NUM!</v>
      </c>
      <c r="AF124" s="3" t="str">
        <f t="shared" si="23"/>
        <v/>
      </c>
    </row>
    <row r="125" spans="1:32" ht="15.95" customHeight="1" thickBot="1" x14ac:dyDescent="0.3">
      <c r="O125" s="29"/>
      <c r="P125" s="54"/>
      <c r="Q125" s="54"/>
      <c r="R125" s="2"/>
      <c r="S125" s="29"/>
      <c r="Z125" s="3" t="b">
        <f>IF(COUNTIF($W$17:W125,W125)=1,IF(W125&lt;&gt;"MALIN CİNSİ 1",IF(W125&lt;&gt;0,ROW(W125),"")))</f>
        <v>0</v>
      </c>
      <c r="AB125" s="21" t="e">
        <f>SMALL($Z$17:$Z$245,ROWS($A$7:A115))</f>
        <v>#NUM!</v>
      </c>
      <c r="AF125" s="3" t="str">
        <f t="shared" si="23"/>
        <v/>
      </c>
    </row>
    <row r="126" spans="1:32" ht="15.95" customHeight="1" x14ac:dyDescent="0.25">
      <c r="A126" s="61" t="s">
        <v>27</v>
      </c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3"/>
      <c r="O126" s="29"/>
      <c r="P126" s="54"/>
      <c r="Q126" s="54"/>
      <c r="R126" s="2"/>
      <c r="S126" s="29"/>
      <c r="T126" s="15"/>
      <c r="U126" s="15"/>
      <c r="V126" s="15"/>
      <c r="W126" s="1"/>
      <c r="Z126" s="3" t="b">
        <f>IF(COUNTIF($W$17:W126,W126)=1,IF(W126&lt;&gt;"MALIN CİNSİ 1",IF(W126&lt;&gt;0,ROW(W126),"")))</f>
        <v>0</v>
      </c>
      <c r="AB126" s="21" t="e">
        <f>SMALL($Z$17:$Z$245,ROWS($A$7:A116))</f>
        <v>#NUM!</v>
      </c>
      <c r="AF126" s="3" t="str">
        <f t="shared" si="23"/>
        <v/>
      </c>
    </row>
    <row r="127" spans="1:32" ht="15.95" customHeight="1" x14ac:dyDescent="0.25">
      <c r="A127" s="64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6"/>
      <c r="O127" s="29"/>
      <c r="P127" s="54"/>
      <c r="Q127" s="54"/>
      <c r="R127" s="2"/>
      <c r="S127" s="29"/>
      <c r="T127" s="15"/>
      <c r="U127" s="15"/>
      <c r="V127" s="15"/>
      <c r="W127" s="1"/>
      <c r="Z127" s="3" t="b">
        <f>IF(COUNTIF($W$17:W127,W127)=1,IF(W127&lt;&gt;"MALIN CİNSİ 1",IF(W127&lt;&gt;0,ROW(W127),"")))</f>
        <v>0</v>
      </c>
      <c r="AB127" s="21" t="e">
        <f>SMALL($Z$17:$Z$245,ROWS($A$7:A117))</f>
        <v>#NUM!</v>
      </c>
      <c r="AF127" s="3" t="str">
        <f t="shared" si="23"/>
        <v/>
      </c>
    </row>
    <row r="128" spans="1:32" ht="15.95" customHeight="1" x14ac:dyDescent="0.25">
      <c r="A128" s="64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6"/>
      <c r="O128" s="29"/>
      <c r="P128" s="54"/>
      <c r="Q128" s="54"/>
      <c r="R128" s="2"/>
      <c r="S128" s="29"/>
      <c r="T128" s="15"/>
      <c r="U128" s="15"/>
      <c r="V128" s="15"/>
      <c r="W128" s="1"/>
      <c r="Z128" s="3" t="b">
        <f>IF(COUNTIF($W$17:W128,W128)=1,IF(W128&lt;&gt;"MALIN CİNSİ 1",IF(W128&lt;&gt;0,ROW(W128),"")))</f>
        <v>0</v>
      </c>
      <c r="AB128" s="21" t="e">
        <f>SMALL($Z$17:$Z$245,ROWS($A$7:A118))</f>
        <v>#NUM!</v>
      </c>
      <c r="AF128" s="3" t="str">
        <f t="shared" si="23"/>
        <v/>
      </c>
    </row>
    <row r="129" spans="1:32" ht="15.95" customHeight="1" x14ac:dyDescent="0.25">
      <c r="A129" s="64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6"/>
      <c r="O129" s="29"/>
      <c r="P129" s="54"/>
      <c r="Q129" s="54"/>
      <c r="R129" s="2"/>
      <c r="S129" s="29"/>
      <c r="T129" s="15"/>
      <c r="U129" s="15"/>
      <c r="V129" s="15"/>
      <c r="W129" s="1"/>
      <c r="Z129" s="3" t="b">
        <f>IF(COUNTIF($W$17:W129,W129)=1,IF(W129&lt;&gt;"MALIN CİNSİ 1",IF(W129&lt;&gt;0,ROW(W129),"")))</f>
        <v>0</v>
      </c>
      <c r="AB129" s="21" t="e">
        <f>SMALL($Z$17:$Z$245,ROWS($A$7:A119))</f>
        <v>#NUM!</v>
      </c>
      <c r="AF129" s="3" t="str">
        <f t="shared" si="23"/>
        <v/>
      </c>
    </row>
    <row r="130" spans="1:32" ht="15.95" customHeight="1" x14ac:dyDescent="0.25">
      <c r="A130" s="64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6"/>
      <c r="O130" s="29"/>
      <c r="P130" s="54"/>
      <c r="Q130" s="54"/>
      <c r="R130" s="2"/>
      <c r="S130" s="29"/>
      <c r="T130" s="15"/>
      <c r="U130" s="15"/>
      <c r="V130" s="15"/>
      <c r="W130" s="1"/>
      <c r="Z130" s="3" t="b">
        <f>IF(COUNTIF($W$17:W130,W130)=1,IF(W130&lt;&gt;"MALIN CİNSİ 1",IF(W130&lt;&gt;0,ROW(W130),"")))</f>
        <v>0</v>
      </c>
      <c r="AB130" s="21" t="e">
        <f>SMALL($Z$17:$Z$245,ROWS($A$7:A120))</f>
        <v>#NUM!</v>
      </c>
      <c r="AF130" s="3" t="str">
        <f t="shared" si="23"/>
        <v/>
      </c>
    </row>
    <row r="131" spans="1:32" ht="15.95" customHeight="1" thickBot="1" x14ac:dyDescent="0.3">
      <c r="A131" s="67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9"/>
      <c r="O131" s="29"/>
      <c r="P131" s="54"/>
      <c r="Q131" s="54"/>
      <c r="R131" s="2"/>
      <c r="S131" s="29"/>
      <c r="T131" s="15"/>
      <c r="U131" s="15"/>
      <c r="V131" s="15"/>
      <c r="W131" s="1"/>
      <c r="Z131" s="3" t="b">
        <f>IF(COUNTIF($W$17:W131,W131)=1,IF(W131&lt;&gt;"MALIN CİNSİ 1",IF(W131&lt;&gt;0,ROW(W131),"")))</f>
        <v>0</v>
      </c>
      <c r="AB131" s="21" t="e">
        <f>SMALL($Z$17:$Z$245,ROWS($A$7:A121))</f>
        <v>#NUM!</v>
      </c>
      <c r="AF131" s="3" t="str">
        <f t="shared" si="23"/>
        <v/>
      </c>
    </row>
    <row r="132" spans="1:32" ht="24.95" customHeight="1" x14ac:dyDescent="0.25">
      <c r="A132" s="70" t="s">
        <v>23</v>
      </c>
      <c r="B132" s="70"/>
      <c r="C132" s="70"/>
      <c r="D132" s="70"/>
      <c r="E132" s="70"/>
      <c r="F132" s="70"/>
      <c r="G132" s="70" t="s">
        <v>24</v>
      </c>
      <c r="H132" s="70"/>
      <c r="I132" s="70"/>
      <c r="J132" s="70"/>
      <c r="K132" s="70" t="s">
        <v>25</v>
      </c>
      <c r="L132" s="70"/>
      <c r="M132" s="70"/>
      <c r="N132" s="70"/>
      <c r="O132" s="29"/>
      <c r="P132" s="54"/>
      <c r="Q132" s="54"/>
      <c r="R132" s="2"/>
      <c r="S132" s="29"/>
      <c r="T132" s="15"/>
      <c r="U132" s="15"/>
      <c r="V132" s="15"/>
      <c r="W132" s="1"/>
      <c r="Z132" s="3" t="b">
        <f>IF(COUNTIF($W$17:W132,W132)=1,IF(W132&lt;&gt;"MALIN CİNSİ 1",IF(W132&lt;&gt;0,ROW(W132),"")))</f>
        <v>0</v>
      </c>
      <c r="AB132" s="21" t="e">
        <f>SMALL($Z$17:$Z$245,ROWS($A$7:A122))</f>
        <v>#NUM!</v>
      </c>
      <c r="AF132" s="3" t="str">
        <f t="shared" si="23"/>
        <v/>
      </c>
    </row>
    <row r="133" spans="1:32" ht="24.95" customHeight="1" thickBot="1" x14ac:dyDescent="0.3">
      <c r="A133" s="71" t="str">
        <f>A14</f>
        <v/>
      </c>
      <c r="B133" s="71"/>
      <c r="C133" s="71"/>
      <c r="D133" s="71"/>
      <c r="E133" s="71"/>
      <c r="F133" s="71"/>
      <c r="G133" s="71" t="str">
        <f>G14</f>
        <v/>
      </c>
      <c r="H133" s="71"/>
      <c r="I133" s="71"/>
      <c r="J133" s="71"/>
      <c r="K133" s="71">
        <f>K14</f>
        <v>0</v>
      </c>
      <c r="L133" s="71"/>
      <c r="M133" s="71"/>
      <c r="N133" s="71"/>
      <c r="O133" s="29"/>
      <c r="P133" s="54"/>
      <c r="Q133" s="54"/>
      <c r="R133" s="2"/>
      <c r="S133" s="29"/>
      <c r="T133" s="15"/>
      <c r="U133" s="15"/>
      <c r="V133" s="15"/>
      <c r="W133" s="1"/>
      <c r="Z133" s="3" t="b">
        <f>IF(COUNTIF($W$17:W133,W133)=1,IF(W133&lt;&gt;"MALIN CİNSİ 1",IF(W133&lt;&gt;0,ROW(W133),"")))</f>
        <v>0</v>
      </c>
      <c r="AB133" s="21" t="e">
        <f>SMALL($Z$17:$Z$245,ROWS($A$7:A123))</f>
        <v>#NUM!</v>
      </c>
      <c r="AF133" s="3" t="str">
        <f t="shared" si="23"/>
        <v/>
      </c>
    </row>
    <row r="134" spans="1:32" ht="15.95" customHeight="1" x14ac:dyDescent="0.25">
      <c r="A134" s="72" t="s">
        <v>7</v>
      </c>
      <c r="B134" s="74" t="s">
        <v>0</v>
      </c>
      <c r="C134" s="76" t="s">
        <v>22</v>
      </c>
      <c r="D134" s="74" t="s">
        <v>1</v>
      </c>
      <c r="E134" s="74" t="s">
        <v>21</v>
      </c>
      <c r="F134" s="74" t="s">
        <v>8</v>
      </c>
      <c r="G134" s="74" t="s">
        <v>2</v>
      </c>
      <c r="H134" s="74" t="s">
        <v>13</v>
      </c>
      <c r="I134" s="74" t="s">
        <v>3</v>
      </c>
      <c r="J134" s="74" t="s">
        <v>20</v>
      </c>
      <c r="K134" s="74" t="s">
        <v>4</v>
      </c>
      <c r="L134" s="74" t="s">
        <v>5</v>
      </c>
      <c r="M134" s="74" t="s">
        <v>6</v>
      </c>
      <c r="N134" s="76" t="s">
        <v>9</v>
      </c>
      <c r="O134" s="29"/>
      <c r="P134" s="54"/>
      <c r="Q134" s="54"/>
      <c r="R134" s="2"/>
      <c r="S134" s="29"/>
      <c r="T134" s="60" t="s">
        <v>10</v>
      </c>
      <c r="U134" s="60" t="s">
        <v>11</v>
      </c>
      <c r="V134" s="60" t="s">
        <v>12</v>
      </c>
      <c r="W134" s="60" t="s">
        <v>14</v>
      </c>
      <c r="Z134" s="3" t="b">
        <f>IF(COUNTIF($W$17:W134,W134)=1,IF(W134&lt;&gt;"MALIN CİNSİ 1",IF(W134&lt;&gt;0,ROW(W134),"")))</f>
        <v>0</v>
      </c>
      <c r="AB134" s="21" t="e">
        <f>SMALL($Z$17:$Z$245,ROWS($A$7:A124))</f>
        <v>#NUM!</v>
      </c>
      <c r="AF134" s="3" t="e">
        <f t="shared" si="23"/>
        <v>#VALUE!</v>
      </c>
    </row>
    <row r="135" spans="1:32" ht="15.95" customHeight="1" x14ac:dyDescent="0.25">
      <c r="A135" s="73"/>
      <c r="B135" s="75"/>
      <c r="C135" s="77"/>
      <c r="D135" s="75"/>
      <c r="E135" s="75"/>
      <c r="F135" s="78"/>
      <c r="G135" s="78"/>
      <c r="H135" s="78"/>
      <c r="I135" s="78"/>
      <c r="J135" s="78"/>
      <c r="K135" s="78"/>
      <c r="L135" s="78"/>
      <c r="M135" s="78"/>
      <c r="N135" s="77"/>
      <c r="O135" s="29"/>
      <c r="P135" s="54"/>
      <c r="Q135" s="54"/>
      <c r="R135" s="2"/>
      <c r="S135" s="29"/>
      <c r="T135" s="60"/>
      <c r="U135" s="60"/>
      <c r="V135" s="60"/>
      <c r="W135" s="60"/>
      <c r="Z135" s="3" t="b">
        <f>IF(COUNTIF($W$17:W135,W135)=1,IF(W135&lt;&gt;"MALIN CİNSİ 1",IF(W135&lt;&gt;0,ROW(W135),"")))</f>
        <v>0</v>
      </c>
      <c r="AB135" s="21" t="e">
        <f>SMALL($Z$17:$Z$245,ROWS($A$7:A125))</f>
        <v>#NUM!</v>
      </c>
      <c r="AF135" s="3" t="str">
        <f t="shared" si="23"/>
        <v/>
      </c>
    </row>
    <row r="136" spans="1:32" ht="24.95" customHeight="1" x14ac:dyDescent="0.25">
      <c r="A136" s="25"/>
      <c r="B136" s="26" t="s">
        <v>28</v>
      </c>
      <c r="C136" s="10"/>
      <c r="D136" s="26"/>
      <c r="E136" s="26"/>
      <c r="F136" s="24"/>
      <c r="G136" s="24"/>
      <c r="H136" s="50">
        <f>H122</f>
        <v>0</v>
      </c>
      <c r="I136" s="50">
        <f>I122</f>
        <v>0</v>
      </c>
      <c r="J136" s="51"/>
      <c r="K136" s="52">
        <f>K122</f>
        <v>0</v>
      </c>
      <c r="L136" s="52">
        <f>L122</f>
        <v>0</v>
      </c>
      <c r="M136" s="52">
        <f>M122</f>
        <v>0</v>
      </c>
      <c r="N136" s="53">
        <f>N122</f>
        <v>0</v>
      </c>
      <c r="O136" s="29"/>
      <c r="P136" s="54"/>
      <c r="Q136" s="54"/>
      <c r="R136" s="2"/>
      <c r="S136" s="29"/>
      <c r="T136" s="23"/>
      <c r="U136" s="23"/>
      <c r="V136" s="23"/>
      <c r="W136" s="23"/>
      <c r="Z136" s="3" t="b">
        <f>IF(COUNTIF($W$17:W136,W136)=1,IF(W136&lt;&gt;"MALIN CİNSİ 1",IF(W136&lt;&gt;0,ROW(W136),"")))</f>
        <v>0</v>
      </c>
      <c r="AB136" s="21" t="e">
        <f>SMALL($Z$17:$Z$245,ROWS($A$7:A126))</f>
        <v>#NUM!</v>
      </c>
      <c r="AF136" s="3" t="str">
        <f t="shared" si="23"/>
        <v/>
      </c>
    </row>
    <row r="137" spans="1:32" ht="24.95" customHeight="1" x14ac:dyDescent="0.25">
      <c r="A137" s="5">
        <v>76</v>
      </c>
      <c r="B137" s="6"/>
      <c r="C137" s="31"/>
      <c r="D137" s="6"/>
      <c r="E137" s="11"/>
      <c r="F137" s="6"/>
      <c r="G137" s="6"/>
      <c r="H137" s="7"/>
      <c r="I137" s="8"/>
      <c r="J137" s="8"/>
      <c r="K137" s="48">
        <f t="shared" ref="K137:K161" si="33">IF(I137="",H137*J137,I137*J137)</f>
        <v>0</v>
      </c>
      <c r="L137" s="48">
        <f t="shared" ref="L137:L161" si="34">K137*$Y$12%</f>
        <v>0</v>
      </c>
      <c r="M137" s="49"/>
      <c r="N137" s="49" t="str">
        <f t="shared" ref="N137:N161" si="35">IF(B137="","",K137-(L137+M137))</f>
        <v/>
      </c>
      <c r="O137" s="29"/>
      <c r="P137" s="54" t="str">
        <f t="shared" si="28"/>
        <v>BOŞ</v>
      </c>
      <c r="Q137" s="54">
        <f t="shared" ca="1" si="29"/>
        <v>0</v>
      </c>
      <c r="R137" s="2" t="str">
        <f ca="1">IFERROR(IF(COUNTIF($F$17:F137,F137)=1,IF(AND(_xlfn.DAYS(TODAY(),E137)&gt;34,U137=0),"HATA"),"DOĞRU"),"HATA")</f>
        <v>DOĞRU</v>
      </c>
      <c r="S137" s="29" t="str">
        <f t="shared" si="24"/>
        <v>DOĞRU</v>
      </c>
      <c r="T137" s="20">
        <f>IF(COUNTIF($F$17:F137,F137)=1,IF(SUMIF($F$17:$F$202,F137,$N$17:$N$202)&gt;=4250000,4250,SUMIF($F$17:$F$202,F137,$N$17:$N$202)*0.001),0)</f>
        <v>0</v>
      </c>
      <c r="U137" s="57" t="str">
        <f t="shared" ref="U137:U161" ca="1" si="36">IF(B137="","",IF(AND(WEEKDAY(TODAY(),2)=1,_xlfn.DAYS(TODAY(),E137)&lt;VLOOKUP(MONTH(TODAY()),$AI$1:$AK$12,3,0)),0,IF(AND(WEEKDAY(TODAY()-1,2)=7,E137=TODAY()-31),0,IF(AND(WEEKDAY(TODAY()-2,2)=6,E137=TODAY()-31),0,IF(AND(WEEKDAY(TODAY()-2,2)=6,E137=TODAY()-32),0,IF(E137&gt;=TODAY()-30,0,IF(AND(DAY(E137)=DAY($AB$7),E137&gt;TODAY()-56),0,T137/2)))))))</f>
        <v/>
      </c>
      <c r="V137" s="8" t="str">
        <f t="shared" ref="V137:V161" si="37">IF(B137="","",T137+U137)</f>
        <v/>
      </c>
      <c r="W137" s="8">
        <f t="shared" ref="W137:W161" si="38">IF(SUMIF($F$17:$F$161,F137,$U$17:$U$161)&gt;0,G137&amp;" "&amp;"CEZA",G137)</f>
        <v>0</v>
      </c>
      <c r="Z137" s="3" t="b">
        <f>IF(COUNTIF($W$17:W137,W137)=1,IF(W137&lt;&gt;"MALIN CİNSİ 1",IF(W137&lt;&gt;0,ROW(W137),"")))</f>
        <v>0</v>
      </c>
      <c r="AB137" s="21" t="e">
        <f>SMALL($Z$17:$Z$245,ROWS($A$7:A127))</f>
        <v>#NUM!</v>
      </c>
      <c r="AF137" s="3" t="str">
        <f t="shared" si="23"/>
        <v/>
      </c>
    </row>
    <row r="138" spans="1:32" ht="24.95" customHeight="1" x14ac:dyDescent="0.25">
      <c r="A138" s="5">
        <v>77</v>
      </c>
      <c r="B138" s="6"/>
      <c r="C138" s="31"/>
      <c r="D138" s="6"/>
      <c r="E138" s="11"/>
      <c r="F138" s="6"/>
      <c r="G138" s="6"/>
      <c r="H138" s="7"/>
      <c r="I138" s="8"/>
      <c r="J138" s="8"/>
      <c r="K138" s="48">
        <f t="shared" si="33"/>
        <v>0</v>
      </c>
      <c r="L138" s="48">
        <f t="shared" si="34"/>
        <v>0</v>
      </c>
      <c r="M138" s="49"/>
      <c r="N138" s="49" t="str">
        <f t="shared" si="35"/>
        <v/>
      </c>
      <c r="O138" s="29"/>
      <c r="P138" s="54" t="str">
        <f t="shared" si="28"/>
        <v>BOŞ</v>
      </c>
      <c r="Q138" s="54">
        <f t="shared" ca="1" si="29"/>
        <v>0</v>
      </c>
      <c r="R138" s="2" t="str">
        <f ca="1">IFERROR(IF(COUNTIF($F$17:F138,F138)=1,IF(AND(_xlfn.DAYS(TODAY(),E138)&gt;34,U138=0),"HATA"),"DOĞRU"),"HATA")</f>
        <v>DOĞRU</v>
      </c>
      <c r="S138" s="29" t="str">
        <f t="shared" si="24"/>
        <v>DOĞRU</v>
      </c>
      <c r="T138" s="20">
        <f>IF(COUNTIF($F$17:F138,F138)=1,IF(SUMIF($F$17:$F$202,F138,$N$17:$N$202)&gt;=4250000,4250,SUMIF($F$17:$F$202,F138,$N$17:$N$202)*0.001),0)</f>
        <v>0</v>
      </c>
      <c r="U138" s="57" t="str">
        <f t="shared" ca="1" si="36"/>
        <v/>
      </c>
      <c r="V138" s="8" t="str">
        <f t="shared" si="37"/>
        <v/>
      </c>
      <c r="W138" s="8">
        <f t="shared" si="38"/>
        <v>0</v>
      </c>
      <c r="Z138" s="3" t="b">
        <f>IF(COUNTIF($W$17:W138,W138)=1,IF(W138&lt;&gt;"MALIN CİNSİ 1",IF(W138&lt;&gt;0,ROW(W138),"")))</f>
        <v>0</v>
      </c>
      <c r="AB138" s="21" t="e">
        <f>SMALL($Z$17:$Z$245,ROWS($A$7:A128))</f>
        <v>#NUM!</v>
      </c>
      <c r="AF138" s="3" t="str">
        <f t="shared" si="23"/>
        <v/>
      </c>
    </row>
    <row r="139" spans="1:32" ht="24.95" customHeight="1" x14ac:dyDescent="0.25">
      <c r="A139" s="5">
        <v>78</v>
      </c>
      <c r="B139" s="6"/>
      <c r="C139" s="31"/>
      <c r="D139" s="6"/>
      <c r="E139" s="11"/>
      <c r="F139" s="6"/>
      <c r="G139" s="6"/>
      <c r="H139" s="7"/>
      <c r="I139" s="8"/>
      <c r="J139" s="8"/>
      <c r="K139" s="48">
        <f t="shared" si="33"/>
        <v>0</v>
      </c>
      <c r="L139" s="48">
        <f t="shared" si="34"/>
        <v>0</v>
      </c>
      <c r="M139" s="49"/>
      <c r="N139" s="49" t="str">
        <f t="shared" si="35"/>
        <v/>
      </c>
      <c r="O139" s="29"/>
      <c r="P139" s="54" t="str">
        <f t="shared" si="28"/>
        <v>BOŞ</v>
      </c>
      <c r="Q139" s="54">
        <f t="shared" ca="1" si="29"/>
        <v>0</v>
      </c>
      <c r="R139" s="2" t="str">
        <f ca="1">IFERROR(IF(COUNTIF($F$17:F139,F139)=1,IF(AND(_xlfn.DAYS(TODAY(),E139)&gt;34,U139=0),"HATA"),"DOĞRU"),"HATA")</f>
        <v>DOĞRU</v>
      </c>
      <c r="S139" s="29" t="str">
        <f t="shared" si="24"/>
        <v>DOĞRU</v>
      </c>
      <c r="T139" s="20">
        <f>IF(COUNTIF($F$17:F139,F139)=1,IF(SUMIF($F$17:$F$202,F139,$N$17:$N$202)&gt;=4250000,4250,SUMIF($F$17:$F$202,F139,$N$17:$N$202)*0.001),0)</f>
        <v>0</v>
      </c>
      <c r="U139" s="57" t="str">
        <f t="shared" ca="1" si="36"/>
        <v/>
      </c>
      <c r="V139" s="8" t="str">
        <f t="shared" si="37"/>
        <v/>
      </c>
      <c r="W139" s="8">
        <f t="shared" si="38"/>
        <v>0</v>
      </c>
      <c r="Z139" s="3" t="b">
        <f>IF(COUNTIF($W$17:W139,W139)=1,IF(W139&lt;&gt;"MALIN CİNSİ 1",IF(W139&lt;&gt;0,ROW(W139),"")))</f>
        <v>0</v>
      </c>
      <c r="AB139" s="21" t="e">
        <f>SMALL($Z$17:$Z$245,ROWS($A$7:A129))</f>
        <v>#NUM!</v>
      </c>
      <c r="AF139" s="3" t="str">
        <f t="shared" si="23"/>
        <v/>
      </c>
    </row>
    <row r="140" spans="1:32" ht="24.95" customHeight="1" x14ac:dyDescent="0.25">
      <c r="A140" s="5">
        <v>79</v>
      </c>
      <c r="B140" s="6"/>
      <c r="C140" s="31"/>
      <c r="D140" s="6"/>
      <c r="E140" s="11"/>
      <c r="F140" s="6"/>
      <c r="G140" s="6"/>
      <c r="H140" s="7"/>
      <c r="I140" s="8"/>
      <c r="J140" s="8"/>
      <c r="K140" s="48">
        <f t="shared" si="33"/>
        <v>0</v>
      </c>
      <c r="L140" s="48">
        <f t="shared" si="34"/>
        <v>0</v>
      </c>
      <c r="M140" s="49"/>
      <c r="N140" s="49" t="str">
        <f t="shared" si="35"/>
        <v/>
      </c>
      <c r="O140" s="29"/>
      <c r="P140" s="54" t="str">
        <f t="shared" si="28"/>
        <v>BOŞ</v>
      </c>
      <c r="Q140" s="54">
        <f t="shared" ca="1" si="29"/>
        <v>0</v>
      </c>
      <c r="R140" s="2" t="str">
        <f ca="1">IFERROR(IF(COUNTIF($F$17:F140,F140)=1,IF(AND(_xlfn.DAYS(TODAY(),E140)&gt;34,U140=0),"HATA"),"DOĞRU"),"HATA")</f>
        <v>DOĞRU</v>
      </c>
      <c r="S140" s="29" t="str">
        <f t="shared" si="24"/>
        <v>DOĞRU</v>
      </c>
      <c r="T140" s="20">
        <f>IF(COUNTIF($F$17:F140,F140)=1,IF(SUMIF($F$17:$F$202,F140,$N$17:$N$202)&gt;=4250000,4250,SUMIF($F$17:$F$202,F140,$N$17:$N$202)*0.001),0)</f>
        <v>0</v>
      </c>
      <c r="U140" s="57" t="str">
        <f t="shared" ca="1" si="36"/>
        <v/>
      </c>
      <c r="V140" s="8" t="str">
        <f t="shared" si="37"/>
        <v/>
      </c>
      <c r="W140" s="8">
        <f t="shared" si="38"/>
        <v>0</v>
      </c>
      <c r="Z140" s="3" t="b">
        <f>IF(COUNTIF($W$17:W140,W140)=1,IF(W140&lt;&gt;"MALIN CİNSİ 1",IF(W140&lt;&gt;0,ROW(W140),"")))</f>
        <v>0</v>
      </c>
      <c r="AB140" s="21" t="e">
        <f>SMALL($Z$17:$Z$245,ROWS($A$7:A130))</f>
        <v>#NUM!</v>
      </c>
      <c r="AF140" s="3" t="str">
        <f t="shared" si="23"/>
        <v/>
      </c>
    </row>
    <row r="141" spans="1:32" ht="24.95" customHeight="1" x14ac:dyDescent="0.25">
      <c r="A141" s="5">
        <v>80</v>
      </c>
      <c r="B141" s="6"/>
      <c r="C141" s="31"/>
      <c r="D141" s="6"/>
      <c r="E141" s="11"/>
      <c r="F141" s="6"/>
      <c r="G141" s="6"/>
      <c r="H141" s="7"/>
      <c r="I141" s="8"/>
      <c r="J141" s="8"/>
      <c r="K141" s="48">
        <f t="shared" si="33"/>
        <v>0</v>
      </c>
      <c r="L141" s="48">
        <f t="shared" si="34"/>
        <v>0</v>
      </c>
      <c r="M141" s="49"/>
      <c r="N141" s="49" t="str">
        <f t="shared" si="35"/>
        <v/>
      </c>
      <c r="O141" s="29"/>
      <c r="P141" s="54" t="str">
        <f t="shared" si="28"/>
        <v>BOŞ</v>
      </c>
      <c r="Q141" s="54">
        <f t="shared" ca="1" si="29"/>
        <v>0</v>
      </c>
      <c r="R141" s="2" t="str">
        <f ca="1">IFERROR(IF(COUNTIF($F$17:F141,F141)=1,IF(AND(_xlfn.DAYS(TODAY(),E141)&gt;34,U141=0),"HATA"),"DOĞRU"),"HATA")</f>
        <v>DOĞRU</v>
      </c>
      <c r="S141" s="29" t="str">
        <f t="shared" si="24"/>
        <v>DOĞRU</v>
      </c>
      <c r="T141" s="20">
        <f>IF(COUNTIF($F$17:F141,F141)=1,IF(SUMIF($F$17:$F$202,F141,$N$17:$N$202)&gt;=4250000,4250,SUMIF($F$17:$F$202,F141,$N$17:$N$202)*0.001),0)</f>
        <v>0</v>
      </c>
      <c r="U141" s="57" t="str">
        <f t="shared" ca="1" si="36"/>
        <v/>
      </c>
      <c r="V141" s="8" t="str">
        <f t="shared" si="37"/>
        <v/>
      </c>
      <c r="W141" s="8">
        <f t="shared" si="38"/>
        <v>0</v>
      </c>
      <c r="Z141" s="3" t="b">
        <f>IF(COUNTIF($W$17:W141,W141)=1,IF(W141&lt;&gt;"MALIN CİNSİ 1",IF(W141&lt;&gt;0,ROW(W141),"")))</f>
        <v>0</v>
      </c>
      <c r="AB141" s="21" t="e">
        <f>SMALL($Z$17:$Z$245,ROWS($A$7:A131))</f>
        <v>#NUM!</v>
      </c>
      <c r="AF141" s="3" t="str">
        <f t="shared" si="23"/>
        <v/>
      </c>
    </row>
    <row r="142" spans="1:32" ht="24.95" customHeight="1" x14ac:dyDescent="0.25">
      <c r="A142" s="5">
        <v>81</v>
      </c>
      <c r="B142" s="6"/>
      <c r="C142" s="31"/>
      <c r="D142" s="6"/>
      <c r="E142" s="11"/>
      <c r="F142" s="6"/>
      <c r="G142" s="6"/>
      <c r="H142" s="7"/>
      <c r="I142" s="8"/>
      <c r="J142" s="8"/>
      <c r="K142" s="48">
        <f t="shared" si="33"/>
        <v>0</v>
      </c>
      <c r="L142" s="48">
        <f t="shared" si="34"/>
        <v>0</v>
      </c>
      <c r="M142" s="49"/>
      <c r="N142" s="49" t="str">
        <f t="shared" si="35"/>
        <v/>
      </c>
      <c r="O142" s="29"/>
      <c r="P142" s="54" t="str">
        <f t="shared" si="28"/>
        <v>BOŞ</v>
      </c>
      <c r="Q142" s="54">
        <f t="shared" ca="1" si="29"/>
        <v>0</v>
      </c>
      <c r="R142" s="2" t="str">
        <f ca="1">IFERROR(IF(COUNTIF($F$17:F142,F142)=1,IF(AND(_xlfn.DAYS(TODAY(),E142)&gt;34,U142=0),"HATA"),"DOĞRU"),"HATA")</f>
        <v>DOĞRU</v>
      </c>
      <c r="S142" s="29" t="str">
        <f t="shared" si="24"/>
        <v>DOĞRU</v>
      </c>
      <c r="T142" s="20">
        <f>IF(COUNTIF($F$17:F142,F142)=1,IF(SUMIF($F$17:$F$202,F142,$N$17:$N$202)&gt;=4250000,4250,SUMIF($F$17:$F$202,F142,$N$17:$N$202)*0.001),0)</f>
        <v>0</v>
      </c>
      <c r="U142" s="57" t="str">
        <f t="shared" ca="1" si="36"/>
        <v/>
      </c>
      <c r="V142" s="8" t="str">
        <f t="shared" si="37"/>
        <v/>
      </c>
      <c r="W142" s="8">
        <f t="shared" si="38"/>
        <v>0</v>
      </c>
      <c r="Z142" s="3" t="b">
        <f>IF(COUNTIF($W$17:W142,W142)=1,IF(W142&lt;&gt;"MALIN CİNSİ 1",IF(W142&lt;&gt;0,ROW(W142),"")))</f>
        <v>0</v>
      </c>
      <c r="AB142" s="21" t="e">
        <f>SMALL($Z$17:$Z$245,ROWS($A$7:A132))</f>
        <v>#NUM!</v>
      </c>
      <c r="AF142" s="3" t="str">
        <f t="shared" si="23"/>
        <v/>
      </c>
    </row>
    <row r="143" spans="1:32" ht="24.95" customHeight="1" x14ac:dyDescent="0.25">
      <c r="A143" s="5">
        <v>82</v>
      </c>
      <c r="B143" s="6"/>
      <c r="C143" s="31"/>
      <c r="D143" s="6"/>
      <c r="E143" s="11"/>
      <c r="F143" s="6"/>
      <c r="G143" s="6"/>
      <c r="H143" s="7"/>
      <c r="I143" s="8"/>
      <c r="J143" s="8"/>
      <c r="K143" s="48">
        <f t="shared" si="33"/>
        <v>0</v>
      </c>
      <c r="L143" s="48">
        <f t="shared" si="34"/>
        <v>0</v>
      </c>
      <c r="M143" s="49"/>
      <c r="N143" s="49" t="str">
        <f t="shared" si="35"/>
        <v/>
      </c>
      <c r="O143" s="29"/>
      <c r="P143" s="54" t="str">
        <f t="shared" si="28"/>
        <v>BOŞ</v>
      </c>
      <c r="Q143" s="54">
        <f t="shared" ca="1" si="29"/>
        <v>0</v>
      </c>
      <c r="R143" s="2" t="str">
        <f ca="1">IFERROR(IF(COUNTIF($F$17:F143,F143)=1,IF(AND(_xlfn.DAYS(TODAY(),E143)&gt;34,U143=0),"HATA"),"DOĞRU"),"HATA")</f>
        <v>DOĞRU</v>
      </c>
      <c r="S143" s="29" t="str">
        <f t="shared" si="24"/>
        <v>DOĞRU</v>
      </c>
      <c r="T143" s="20">
        <f>IF(COUNTIF($F$17:F143,F143)=1,IF(SUMIF($F$17:$F$202,F143,$N$17:$N$202)&gt;=4250000,4250,SUMIF($F$17:$F$202,F143,$N$17:$N$202)*0.001),0)</f>
        <v>0</v>
      </c>
      <c r="U143" s="57" t="str">
        <f t="shared" ca="1" si="36"/>
        <v/>
      </c>
      <c r="V143" s="8" t="str">
        <f t="shared" si="37"/>
        <v/>
      </c>
      <c r="W143" s="8">
        <f t="shared" si="38"/>
        <v>0</v>
      </c>
      <c r="Z143" s="3" t="b">
        <f>IF(COUNTIF($W$17:W143,W143)=1,IF(W143&lt;&gt;"MALIN CİNSİ 1",IF(W143&lt;&gt;0,ROW(W143),"")))</f>
        <v>0</v>
      </c>
      <c r="AB143" s="21" t="e">
        <f>SMALL($Z$17:$Z$245,ROWS($A$7:A133))</f>
        <v>#NUM!</v>
      </c>
      <c r="AF143" s="3" t="str">
        <f t="shared" si="23"/>
        <v/>
      </c>
    </row>
    <row r="144" spans="1:32" ht="24.95" customHeight="1" x14ac:dyDescent="0.25">
      <c r="A144" s="5">
        <v>83</v>
      </c>
      <c r="B144" s="6"/>
      <c r="C144" s="31"/>
      <c r="D144" s="6"/>
      <c r="E144" s="11"/>
      <c r="F144" s="6"/>
      <c r="G144" s="6"/>
      <c r="H144" s="7"/>
      <c r="I144" s="8"/>
      <c r="J144" s="8"/>
      <c r="K144" s="48">
        <f t="shared" si="33"/>
        <v>0</v>
      </c>
      <c r="L144" s="48">
        <f t="shared" si="34"/>
        <v>0</v>
      </c>
      <c r="M144" s="49"/>
      <c r="N144" s="49" t="str">
        <f t="shared" si="35"/>
        <v/>
      </c>
      <c r="O144" s="29"/>
      <c r="P144" s="54" t="str">
        <f t="shared" si="28"/>
        <v>BOŞ</v>
      </c>
      <c r="Q144" s="54">
        <f t="shared" ca="1" si="29"/>
        <v>0</v>
      </c>
      <c r="R144" s="2" t="str">
        <f ca="1">IFERROR(IF(COUNTIF($F$17:F144,F144)=1,IF(AND(_xlfn.DAYS(TODAY(),E144)&gt;34,U144=0),"HATA"),"DOĞRU"),"HATA")</f>
        <v>DOĞRU</v>
      </c>
      <c r="S144" s="29" t="str">
        <f t="shared" si="24"/>
        <v>DOĞRU</v>
      </c>
      <c r="T144" s="20">
        <f>IF(COUNTIF($F$17:F144,F144)=1,IF(SUMIF($F$17:$F$202,F144,$N$17:$N$202)&gt;=4250000,4250,SUMIF($F$17:$F$202,F144,$N$17:$N$202)*0.001),0)</f>
        <v>0</v>
      </c>
      <c r="U144" s="57" t="str">
        <f t="shared" ca="1" si="36"/>
        <v/>
      </c>
      <c r="V144" s="8" t="str">
        <f t="shared" si="37"/>
        <v/>
      </c>
      <c r="W144" s="8">
        <f t="shared" si="38"/>
        <v>0</v>
      </c>
      <c r="Z144" s="3" t="b">
        <f>IF(COUNTIF($W$17:W144,W144)=1,IF(W144&lt;&gt;"MALIN CİNSİ 1",IF(W144&lt;&gt;0,ROW(W144),"")))</f>
        <v>0</v>
      </c>
      <c r="AB144" s="21" t="e">
        <f>SMALL($Z$17:$Z$245,ROWS($A$7:A134))</f>
        <v>#NUM!</v>
      </c>
      <c r="AF144" s="3" t="str">
        <f t="shared" si="23"/>
        <v/>
      </c>
    </row>
    <row r="145" spans="1:32" ht="24.95" customHeight="1" x14ac:dyDescent="0.25">
      <c r="A145" s="5">
        <v>84</v>
      </c>
      <c r="B145" s="6"/>
      <c r="C145" s="31"/>
      <c r="D145" s="6"/>
      <c r="E145" s="11"/>
      <c r="F145" s="6"/>
      <c r="G145" s="6"/>
      <c r="H145" s="7"/>
      <c r="I145" s="8"/>
      <c r="J145" s="8"/>
      <c r="K145" s="48">
        <f t="shared" si="33"/>
        <v>0</v>
      </c>
      <c r="L145" s="48">
        <f t="shared" si="34"/>
        <v>0</v>
      </c>
      <c r="M145" s="49"/>
      <c r="N145" s="49" t="str">
        <f t="shared" si="35"/>
        <v/>
      </c>
      <c r="O145" s="29"/>
      <c r="P145" s="54" t="str">
        <f t="shared" si="28"/>
        <v>BOŞ</v>
      </c>
      <c r="Q145" s="54">
        <f t="shared" ca="1" si="29"/>
        <v>0</v>
      </c>
      <c r="R145" s="2" t="str">
        <f ca="1">IFERROR(IF(COUNTIF($F$17:F145,F145)=1,IF(AND(_xlfn.DAYS(TODAY(),E145)&gt;34,U145=0),"HATA"),"DOĞRU"),"HATA")</f>
        <v>DOĞRU</v>
      </c>
      <c r="S145" s="29" t="str">
        <f t="shared" si="24"/>
        <v>DOĞRU</v>
      </c>
      <c r="T145" s="20">
        <f>IF(COUNTIF($F$17:F145,F145)=1,IF(SUMIF($F$17:$F$202,F145,$N$17:$N$202)&gt;=4250000,4250,SUMIF($F$17:$F$202,F145,$N$17:$N$202)*0.001),0)</f>
        <v>0</v>
      </c>
      <c r="U145" s="57" t="str">
        <f t="shared" ca="1" si="36"/>
        <v/>
      </c>
      <c r="V145" s="8" t="str">
        <f t="shared" si="37"/>
        <v/>
      </c>
      <c r="W145" s="8">
        <f t="shared" si="38"/>
        <v>0</v>
      </c>
      <c r="Z145" s="3" t="b">
        <f>IF(COUNTIF($W$17:W145,W145)=1,IF(W145&lt;&gt;"MALIN CİNSİ 1",IF(W145&lt;&gt;0,ROW(W145),"")))</f>
        <v>0</v>
      </c>
      <c r="AB145" s="21" t="e">
        <f>SMALL($Z$17:$Z$245,ROWS($A$7:A135))</f>
        <v>#NUM!</v>
      </c>
      <c r="AF145" s="3" t="str">
        <f t="shared" si="23"/>
        <v/>
      </c>
    </row>
    <row r="146" spans="1:32" ht="24.95" customHeight="1" x14ac:dyDescent="0.25">
      <c r="A146" s="5">
        <v>85</v>
      </c>
      <c r="B146" s="6"/>
      <c r="C146" s="31"/>
      <c r="D146" s="6"/>
      <c r="E146" s="11"/>
      <c r="F146" s="6"/>
      <c r="G146" s="6"/>
      <c r="H146" s="7"/>
      <c r="I146" s="8"/>
      <c r="J146" s="8"/>
      <c r="K146" s="48">
        <f t="shared" si="33"/>
        <v>0</v>
      </c>
      <c r="L146" s="48">
        <f t="shared" si="34"/>
        <v>0</v>
      </c>
      <c r="M146" s="49"/>
      <c r="N146" s="49" t="str">
        <f t="shared" si="35"/>
        <v/>
      </c>
      <c r="O146" s="29"/>
      <c r="P146" s="54" t="str">
        <f t="shared" ref="P146:P161" si="39">IF(B146&lt;&gt;"",IF(AND(ISNONTEXT(N146),N146&lt;&gt;0,E146&lt;&gt;""),"DOĞRU","YANLIŞ"),"BOŞ")</f>
        <v>BOŞ</v>
      </c>
      <c r="Q146" s="54">
        <f t="shared" ref="Q146:Q161" ca="1" si="40">IFERROR(IF(_xlfn.DAYS(TODAY(),E146)&lt;0,"HATA",),"HATA")</f>
        <v>0</v>
      </c>
      <c r="R146" s="2" t="str">
        <f ca="1">IFERROR(IF(COUNTIF($F$17:F146,F146)=1,IF(AND(_xlfn.DAYS(TODAY(),E146)&gt;34,U146=0),"HATA"),"DOĞRU"),"HATA")</f>
        <v>DOĞRU</v>
      </c>
      <c r="S146" s="29" t="str">
        <f t="shared" ref="S146:S161" si="41">IF(AND(B146&lt;&gt;"",N146&lt;&gt;""),IFERROR(DATEVALUE(E146),"DOĞRU"),"DOĞRU")</f>
        <v>DOĞRU</v>
      </c>
      <c r="T146" s="20">
        <f>IF(COUNTIF($F$17:F146,F146)=1,IF(SUMIF($F$17:$F$202,F146,$N$17:$N$202)&gt;=4250000,4250,SUMIF($F$17:$F$202,F146,$N$17:$N$202)*0.001),0)</f>
        <v>0</v>
      </c>
      <c r="U146" s="57" t="str">
        <f t="shared" ca="1" si="36"/>
        <v/>
      </c>
      <c r="V146" s="8" t="str">
        <f t="shared" si="37"/>
        <v/>
      </c>
      <c r="W146" s="8">
        <f t="shared" si="38"/>
        <v>0</v>
      </c>
      <c r="Z146" s="3" t="b">
        <f>IF(COUNTIF($W$17:W146,W146)=1,IF(W146&lt;&gt;"MALIN CİNSİ 1",IF(W146&lt;&gt;0,ROW(W146),"")))</f>
        <v>0</v>
      </c>
      <c r="AB146" s="21" t="e">
        <f>SMALL($Z$17:$Z$245,ROWS($A$7:A136))</f>
        <v>#NUM!</v>
      </c>
      <c r="AF146" s="3" t="str">
        <f t="shared" ref="AF146:AF209" si="42">IF((E146)="","",MONTH(E146))</f>
        <v/>
      </c>
    </row>
    <row r="147" spans="1:32" ht="24.95" customHeight="1" x14ac:dyDescent="0.25">
      <c r="A147" s="5">
        <v>86</v>
      </c>
      <c r="B147" s="6"/>
      <c r="C147" s="31"/>
      <c r="D147" s="6"/>
      <c r="E147" s="11"/>
      <c r="F147" s="6"/>
      <c r="G147" s="6"/>
      <c r="H147" s="7"/>
      <c r="I147" s="8"/>
      <c r="J147" s="8"/>
      <c r="K147" s="48">
        <f t="shared" si="33"/>
        <v>0</v>
      </c>
      <c r="L147" s="48">
        <f t="shared" si="34"/>
        <v>0</v>
      </c>
      <c r="M147" s="49"/>
      <c r="N147" s="49" t="str">
        <f t="shared" si="35"/>
        <v/>
      </c>
      <c r="O147" s="29"/>
      <c r="P147" s="54" t="str">
        <f t="shared" si="39"/>
        <v>BOŞ</v>
      </c>
      <c r="Q147" s="54">
        <f t="shared" ca="1" si="40"/>
        <v>0</v>
      </c>
      <c r="R147" s="2" t="str">
        <f ca="1">IFERROR(IF(COUNTIF($F$17:F147,F147)=1,IF(AND(_xlfn.DAYS(TODAY(),E147)&gt;34,U147=0),"HATA"),"DOĞRU"),"HATA")</f>
        <v>DOĞRU</v>
      </c>
      <c r="S147" s="29" t="str">
        <f t="shared" si="41"/>
        <v>DOĞRU</v>
      </c>
      <c r="T147" s="20">
        <f>IF(COUNTIF($F$17:F147,F147)=1,IF(SUMIF($F$17:$F$202,F147,$N$17:$N$202)&gt;=4250000,4250,SUMIF($F$17:$F$202,F147,$N$17:$N$202)*0.001),0)</f>
        <v>0</v>
      </c>
      <c r="U147" s="57" t="str">
        <f t="shared" ca="1" si="36"/>
        <v/>
      </c>
      <c r="V147" s="8" t="str">
        <f t="shared" si="37"/>
        <v/>
      </c>
      <c r="W147" s="8">
        <f t="shared" si="38"/>
        <v>0</v>
      </c>
      <c r="Z147" s="3" t="b">
        <f>IF(COUNTIF($W$17:W147,W147)=1,IF(W147&lt;&gt;"MALIN CİNSİ 1",IF(W147&lt;&gt;0,ROW(W147),"")))</f>
        <v>0</v>
      </c>
      <c r="AB147" s="21" t="e">
        <f>SMALL($Z$17:$Z$245,ROWS($A$7:A137))</f>
        <v>#NUM!</v>
      </c>
      <c r="AF147" s="3" t="str">
        <f t="shared" si="42"/>
        <v/>
      </c>
    </row>
    <row r="148" spans="1:32" ht="24.95" customHeight="1" x14ac:dyDescent="0.25">
      <c r="A148" s="5">
        <v>87</v>
      </c>
      <c r="B148" s="6"/>
      <c r="C148" s="31"/>
      <c r="D148" s="6"/>
      <c r="E148" s="11"/>
      <c r="F148" s="6"/>
      <c r="G148" s="6"/>
      <c r="H148" s="7"/>
      <c r="I148" s="8"/>
      <c r="J148" s="8"/>
      <c r="K148" s="48">
        <f t="shared" si="33"/>
        <v>0</v>
      </c>
      <c r="L148" s="48">
        <f t="shared" si="34"/>
        <v>0</v>
      </c>
      <c r="M148" s="49"/>
      <c r="N148" s="49" t="str">
        <f t="shared" si="35"/>
        <v/>
      </c>
      <c r="O148" s="29"/>
      <c r="P148" s="54" t="str">
        <f t="shared" si="39"/>
        <v>BOŞ</v>
      </c>
      <c r="Q148" s="54">
        <f t="shared" ca="1" si="40"/>
        <v>0</v>
      </c>
      <c r="R148" s="2" t="str">
        <f ca="1">IFERROR(IF(COUNTIF($F$17:F148,F148)=1,IF(AND(_xlfn.DAYS(TODAY(),E148)&gt;34,U148=0),"HATA"),"DOĞRU"),"HATA")</f>
        <v>DOĞRU</v>
      </c>
      <c r="S148" s="29" t="str">
        <f t="shared" si="41"/>
        <v>DOĞRU</v>
      </c>
      <c r="T148" s="20">
        <f>IF(COUNTIF($F$17:F148,F148)=1,IF(SUMIF($F$17:$F$202,F148,$N$17:$N$202)&gt;=4250000,4250,SUMIF($F$17:$F$202,F148,$N$17:$N$202)*0.001),0)</f>
        <v>0</v>
      </c>
      <c r="U148" s="57" t="str">
        <f t="shared" ca="1" si="36"/>
        <v/>
      </c>
      <c r="V148" s="8" t="str">
        <f t="shared" si="37"/>
        <v/>
      </c>
      <c r="W148" s="8">
        <f t="shared" si="38"/>
        <v>0</v>
      </c>
      <c r="Z148" s="3" t="b">
        <f>IF(COUNTIF($W$17:W148,W148)=1,IF(W148&lt;&gt;"MALIN CİNSİ 1",IF(W148&lt;&gt;0,ROW(W148),"")))</f>
        <v>0</v>
      </c>
      <c r="AB148" s="21" t="e">
        <f>SMALL($Z$17:$Z$245,ROWS($A$7:A138))</f>
        <v>#NUM!</v>
      </c>
      <c r="AF148" s="3" t="str">
        <f t="shared" si="42"/>
        <v/>
      </c>
    </row>
    <row r="149" spans="1:32" ht="24.95" customHeight="1" x14ac:dyDescent="0.25">
      <c r="A149" s="5">
        <v>88</v>
      </c>
      <c r="B149" s="6"/>
      <c r="C149" s="31"/>
      <c r="D149" s="6"/>
      <c r="E149" s="11"/>
      <c r="F149" s="6"/>
      <c r="G149" s="6"/>
      <c r="H149" s="7"/>
      <c r="I149" s="8"/>
      <c r="J149" s="8"/>
      <c r="K149" s="48">
        <f t="shared" si="33"/>
        <v>0</v>
      </c>
      <c r="L149" s="48">
        <f t="shared" si="34"/>
        <v>0</v>
      </c>
      <c r="M149" s="49"/>
      <c r="N149" s="49" t="str">
        <f t="shared" si="35"/>
        <v/>
      </c>
      <c r="O149" s="29"/>
      <c r="P149" s="54" t="str">
        <f t="shared" si="39"/>
        <v>BOŞ</v>
      </c>
      <c r="Q149" s="54">
        <f t="shared" ca="1" si="40"/>
        <v>0</v>
      </c>
      <c r="R149" s="2" t="str">
        <f ca="1">IFERROR(IF(COUNTIF($F$17:F149,F149)=1,IF(AND(_xlfn.DAYS(TODAY(),E149)&gt;34,U149=0),"HATA"),"DOĞRU"),"HATA")</f>
        <v>DOĞRU</v>
      </c>
      <c r="S149" s="29" t="str">
        <f t="shared" si="41"/>
        <v>DOĞRU</v>
      </c>
      <c r="T149" s="20">
        <f>IF(COUNTIF($F$17:F149,F149)=1,IF(SUMIF($F$17:$F$202,F149,$N$17:$N$202)&gt;=4250000,4250,SUMIF($F$17:$F$202,F149,$N$17:$N$202)*0.001),0)</f>
        <v>0</v>
      </c>
      <c r="U149" s="57" t="str">
        <f t="shared" ca="1" si="36"/>
        <v/>
      </c>
      <c r="V149" s="8" t="str">
        <f t="shared" si="37"/>
        <v/>
      </c>
      <c r="W149" s="8">
        <f t="shared" si="38"/>
        <v>0</v>
      </c>
      <c r="Z149" s="3" t="b">
        <f>IF(COUNTIF($W$17:W149,W149)=1,IF(W149&lt;&gt;"MALIN CİNSİ 1",IF(W149&lt;&gt;0,ROW(W149),"")))</f>
        <v>0</v>
      </c>
      <c r="AB149" s="21" t="e">
        <f>SMALL($Z$17:$Z$245,ROWS($A$7:A139))</f>
        <v>#NUM!</v>
      </c>
      <c r="AF149" s="3" t="str">
        <f t="shared" si="42"/>
        <v/>
      </c>
    </row>
    <row r="150" spans="1:32" ht="24.95" customHeight="1" x14ac:dyDescent="0.25">
      <c r="A150" s="5">
        <v>89</v>
      </c>
      <c r="B150" s="6"/>
      <c r="C150" s="31"/>
      <c r="D150" s="6"/>
      <c r="E150" s="11"/>
      <c r="F150" s="6"/>
      <c r="G150" s="6"/>
      <c r="H150" s="7"/>
      <c r="I150" s="8"/>
      <c r="J150" s="8"/>
      <c r="K150" s="48">
        <f t="shared" si="33"/>
        <v>0</v>
      </c>
      <c r="L150" s="48">
        <f t="shared" si="34"/>
        <v>0</v>
      </c>
      <c r="M150" s="49"/>
      <c r="N150" s="49" t="str">
        <f t="shared" si="35"/>
        <v/>
      </c>
      <c r="O150" s="29"/>
      <c r="P150" s="54" t="str">
        <f t="shared" si="39"/>
        <v>BOŞ</v>
      </c>
      <c r="Q150" s="54">
        <f t="shared" ca="1" si="40"/>
        <v>0</v>
      </c>
      <c r="R150" s="2" t="str">
        <f ca="1">IFERROR(IF(COUNTIF($F$17:F150,F150)=1,IF(AND(_xlfn.DAYS(TODAY(),E150)&gt;34,U150=0),"HATA"),"DOĞRU"),"HATA")</f>
        <v>DOĞRU</v>
      </c>
      <c r="S150" s="29" t="str">
        <f t="shared" si="41"/>
        <v>DOĞRU</v>
      </c>
      <c r="T150" s="20">
        <f>IF(COUNTIF($F$17:F150,F150)=1,IF(SUMIF($F$17:$F$202,F150,$N$17:$N$202)&gt;=4250000,4250,SUMIF($F$17:$F$202,F150,$N$17:$N$202)*0.001),0)</f>
        <v>0</v>
      </c>
      <c r="U150" s="57" t="str">
        <f t="shared" ca="1" si="36"/>
        <v/>
      </c>
      <c r="V150" s="8" t="str">
        <f t="shared" si="37"/>
        <v/>
      </c>
      <c r="W150" s="8">
        <f t="shared" si="38"/>
        <v>0</v>
      </c>
      <c r="Z150" s="3" t="b">
        <f>IF(COUNTIF($W$17:W150,W150)=1,IF(W150&lt;&gt;"MALIN CİNSİ 1",IF(W150&lt;&gt;0,ROW(W150),"")))</f>
        <v>0</v>
      </c>
      <c r="AB150" s="21" t="e">
        <f>SMALL($Z$17:$Z$245,ROWS($A$7:A140))</f>
        <v>#NUM!</v>
      </c>
      <c r="AF150" s="3" t="str">
        <f t="shared" si="42"/>
        <v/>
      </c>
    </row>
    <row r="151" spans="1:32" ht="24.95" customHeight="1" x14ac:dyDescent="0.25">
      <c r="A151" s="5">
        <v>90</v>
      </c>
      <c r="B151" s="6"/>
      <c r="C151" s="31"/>
      <c r="D151" s="6"/>
      <c r="E151" s="11"/>
      <c r="F151" s="6"/>
      <c r="G151" s="6"/>
      <c r="H151" s="7"/>
      <c r="I151" s="8"/>
      <c r="J151" s="8"/>
      <c r="K151" s="48">
        <f t="shared" si="33"/>
        <v>0</v>
      </c>
      <c r="L151" s="48">
        <f t="shared" si="34"/>
        <v>0</v>
      </c>
      <c r="M151" s="49"/>
      <c r="N151" s="49" t="str">
        <f t="shared" si="35"/>
        <v/>
      </c>
      <c r="O151" s="29"/>
      <c r="P151" s="54" t="str">
        <f t="shared" si="39"/>
        <v>BOŞ</v>
      </c>
      <c r="Q151" s="54">
        <f t="shared" ca="1" si="40"/>
        <v>0</v>
      </c>
      <c r="R151" s="2" t="str">
        <f ca="1">IFERROR(IF(COUNTIF($F$17:F151,F151)=1,IF(AND(_xlfn.DAYS(TODAY(),E151)&gt;34,U151=0),"HATA"),"DOĞRU"),"HATA")</f>
        <v>DOĞRU</v>
      </c>
      <c r="S151" s="29" t="str">
        <f t="shared" si="41"/>
        <v>DOĞRU</v>
      </c>
      <c r="T151" s="20">
        <f>IF(COUNTIF($F$17:F151,F151)=1,IF(SUMIF($F$17:$F$202,F151,$N$17:$N$202)&gt;=4250000,4250,SUMIF($F$17:$F$202,F151,$N$17:$N$202)*0.001),0)</f>
        <v>0</v>
      </c>
      <c r="U151" s="57" t="str">
        <f t="shared" ca="1" si="36"/>
        <v/>
      </c>
      <c r="V151" s="8" t="str">
        <f t="shared" si="37"/>
        <v/>
      </c>
      <c r="W151" s="8">
        <f t="shared" si="38"/>
        <v>0</v>
      </c>
      <c r="Z151" s="3" t="b">
        <f>IF(COUNTIF($W$17:W151,W151)=1,IF(W151&lt;&gt;"MALIN CİNSİ 1",IF(W151&lt;&gt;0,ROW(W151),"")))</f>
        <v>0</v>
      </c>
      <c r="AB151" s="21" t="e">
        <f>SMALL($Z$17:$Z$245,ROWS($A$7:A141))</f>
        <v>#NUM!</v>
      </c>
      <c r="AF151" s="3" t="str">
        <f t="shared" si="42"/>
        <v/>
      </c>
    </row>
    <row r="152" spans="1:32" ht="24.95" customHeight="1" x14ac:dyDescent="0.25">
      <c r="A152" s="5">
        <v>91</v>
      </c>
      <c r="B152" s="6"/>
      <c r="C152" s="31"/>
      <c r="D152" s="6"/>
      <c r="E152" s="11"/>
      <c r="F152" s="6"/>
      <c r="G152" s="6"/>
      <c r="H152" s="7"/>
      <c r="I152" s="8"/>
      <c r="J152" s="8"/>
      <c r="K152" s="48">
        <f t="shared" si="33"/>
        <v>0</v>
      </c>
      <c r="L152" s="48">
        <f t="shared" si="34"/>
        <v>0</v>
      </c>
      <c r="M152" s="49"/>
      <c r="N152" s="49" t="str">
        <f t="shared" si="35"/>
        <v/>
      </c>
      <c r="O152" s="29"/>
      <c r="P152" s="54" t="str">
        <f t="shared" si="39"/>
        <v>BOŞ</v>
      </c>
      <c r="Q152" s="54">
        <f t="shared" ca="1" si="40"/>
        <v>0</v>
      </c>
      <c r="R152" s="2" t="str">
        <f ca="1">IFERROR(IF(COUNTIF($F$17:F152,F152)=1,IF(AND(_xlfn.DAYS(TODAY(),E152)&gt;34,U152=0),"HATA"),"DOĞRU"),"HATA")</f>
        <v>DOĞRU</v>
      </c>
      <c r="S152" s="29" t="str">
        <f t="shared" si="41"/>
        <v>DOĞRU</v>
      </c>
      <c r="T152" s="20">
        <f>IF(COUNTIF($F$17:F152,F152)=1,IF(SUMIF($F$17:$F$202,F152,$N$17:$N$202)&gt;=4250000,4250,SUMIF($F$17:$F$202,F152,$N$17:$N$202)*0.001),0)</f>
        <v>0</v>
      </c>
      <c r="U152" s="57" t="str">
        <f t="shared" ca="1" si="36"/>
        <v/>
      </c>
      <c r="V152" s="8" t="str">
        <f t="shared" si="37"/>
        <v/>
      </c>
      <c r="W152" s="8">
        <f t="shared" si="38"/>
        <v>0</v>
      </c>
      <c r="Z152" s="3" t="b">
        <f>IF(COUNTIF($W$17:W152,W152)=1,IF(W152&lt;&gt;"MALIN CİNSİ 1",IF(W152&lt;&gt;0,ROW(W152),"")))</f>
        <v>0</v>
      </c>
      <c r="AB152" s="21" t="e">
        <f>SMALL($Z$17:$Z$245,ROWS($A$7:A142))</f>
        <v>#NUM!</v>
      </c>
      <c r="AF152" s="3" t="str">
        <f t="shared" si="42"/>
        <v/>
      </c>
    </row>
    <row r="153" spans="1:32" ht="24.95" customHeight="1" x14ac:dyDescent="0.25">
      <c r="A153" s="5">
        <v>92</v>
      </c>
      <c r="B153" s="6"/>
      <c r="C153" s="31"/>
      <c r="D153" s="6"/>
      <c r="E153" s="11"/>
      <c r="F153" s="6"/>
      <c r="G153" s="6"/>
      <c r="H153" s="7"/>
      <c r="I153" s="8"/>
      <c r="J153" s="8"/>
      <c r="K153" s="48">
        <f t="shared" si="33"/>
        <v>0</v>
      </c>
      <c r="L153" s="48">
        <f t="shared" si="34"/>
        <v>0</v>
      </c>
      <c r="M153" s="49"/>
      <c r="N153" s="49" t="str">
        <f t="shared" si="35"/>
        <v/>
      </c>
      <c r="O153" s="29"/>
      <c r="P153" s="54" t="str">
        <f t="shared" si="39"/>
        <v>BOŞ</v>
      </c>
      <c r="Q153" s="54">
        <f t="shared" ca="1" si="40"/>
        <v>0</v>
      </c>
      <c r="R153" s="2" t="str">
        <f ca="1">IFERROR(IF(COUNTIF($F$17:F153,F153)=1,IF(AND(_xlfn.DAYS(TODAY(),E153)&gt;34,U153=0),"HATA"),"DOĞRU"),"HATA")</f>
        <v>DOĞRU</v>
      </c>
      <c r="S153" s="29" t="str">
        <f t="shared" si="41"/>
        <v>DOĞRU</v>
      </c>
      <c r="T153" s="20">
        <f>IF(COUNTIF($F$17:F153,F153)=1,IF(SUMIF($F$17:$F$202,F153,$N$17:$N$202)&gt;=4250000,4250,SUMIF($F$17:$F$202,F153,$N$17:$N$202)*0.001),0)</f>
        <v>0</v>
      </c>
      <c r="U153" s="57" t="str">
        <f t="shared" ca="1" si="36"/>
        <v/>
      </c>
      <c r="V153" s="8" t="str">
        <f t="shared" si="37"/>
        <v/>
      </c>
      <c r="W153" s="8">
        <f t="shared" si="38"/>
        <v>0</v>
      </c>
      <c r="Z153" s="3" t="b">
        <f>IF(COUNTIF($W$17:W153,W153)=1,IF(W153&lt;&gt;"MALIN CİNSİ 1",IF(W153&lt;&gt;0,ROW(W153),"")))</f>
        <v>0</v>
      </c>
      <c r="AB153" s="21" t="e">
        <f>SMALL($Z$17:$Z$245,ROWS($A$7:A143))</f>
        <v>#NUM!</v>
      </c>
      <c r="AF153" s="3" t="str">
        <f t="shared" si="42"/>
        <v/>
      </c>
    </row>
    <row r="154" spans="1:32" ht="24.95" customHeight="1" x14ac:dyDescent="0.25">
      <c r="A154" s="5">
        <v>93</v>
      </c>
      <c r="B154" s="6"/>
      <c r="C154" s="31"/>
      <c r="D154" s="6"/>
      <c r="E154" s="11"/>
      <c r="F154" s="6"/>
      <c r="G154" s="6"/>
      <c r="H154" s="7"/>
      <c r="I154" s="8"/>
      <c r="J154" s="8"/>
      <c r="K154" s="48">
        <f t="shared" si="33"/>
        <v>0</v>
      </c>
      <c r="L154" s="48">
        <f t="shared" si="34"/>
        <v>0</v>
      </c>
      <c r="M154" s="49"/>
      <c r="N154" s="49" t="str">
        <f t="shared" si="35"/>
        <v/>
      </c>
      <c r="O154" s="29"/>
      <c r="P154" s="54" t="str">
        <f t="shared" si="39"/>
        <v>BOŞ</v>
      </c>
      <c r="Q154" s="54">
        <f t="shared" ca="1" si="40"/>
        <v>0</v>
      </c>
      <c r="R154" s="2" t="str">
        <f ca="1">IFERROR(IF(COUNTIF($F$17:F154,F154)=1,IF(AND(_xlfn.DAYS(TODAY(),E154)&gt;34,U154=0),"HATA"),"DOĞRU"),"HATA")</f>
        <v>DOĞRU</v>
      </c>
      <c r="S154" s="29" t="str">
        <f t="shared" si="41"/>
        <v>DOĞRU</v>
      </c>
      <c r="T154" s="20">
        <f>IF(COUNTIF($F$17:F154,F154)=1,IF(SUMIF($F$17:$F$202,F154,$N$17:$N$202)&gt;=4250000,4250,SUMIF($F$17:$F$202,F154,$N$17:$N$202)*0.001),0)</f>
        <v>0</v>
      </c>
      <c r="U154" s="57" t="str">
        <f t="shared" ca="1" si="36"/>
        <v/>
      </c>
      <c r="V154" s="8" t="str">
        <f t="shared" si="37"/>
        <v/>
      </c>
      <c r="W154" s="8">
        <f t="shared" si="38"/>
        <v>0</v>
      </c>
      <c r="Z154" s="3" t="b">
        <f>IF(COUNTIF($W$17:W154,W154)=1,IF(W154&lt;&gt;"MALIN CİNSİ 1",IF(W154&lt;&gt;0,ROW(W154),"")))</f>
        <v>0</v>
      </c>
      <c r="AB154" s="21" t="e">
        <f>SMALL($Z$17:$Z$245,ROWS($A$7:A144))</f>
        <v>#NUM!</v>
      </c>
      <c r="AF154" s="3" t="str">
        <f t="shared" si="42"/>
        <v/>
      </c>
    </row>
    <row r="155" spans="1:32" ht="24.95" customHeight="1" x14ac:dyDescent="0.25">
      <c r="A155" s="5">
        <v>94</v>
      </c>
      <c r="B155" s="6"/>
      <c r="C155" s="31"/>
      <c r="D155" s="6"/>
      <c r="E155" s="11"/>
      <c r="F155" s="6"/>
      <c r="G155" s="6"/>
      <c r="H155" s="7"/>
      <c r="I155" s="8"/>
      <c r="J155" s="8"/>
      <c r="K155" s="48">
        <f t="shared" si="33"/>
        <v>0</v>
      </c>
      <c r="L155" s="48">
        <f t="shared" si="34"/>
        <v>0</v>
      </c>
      <c r="M155" s="49"/>
      <c r="N155" s="49" t="str">
        <f t="shared" si="35"/>
        <v/>
      </c>
      <c r="O155" s="29"/>
      <c r="P155" s="54" t="str">
        <f t="shared" si="39"/>
        <v>BOŞ</v>
      </c>
      <c r="Q155" s="54">
        <f t="shared" ca="1" si="40"/>
        <v>0</v>
      </c>
      <c r="R155" s="2" t="str">
        <f ca="1">IFERROR(IF(COUNTIF($F$17:F155,F155)=1,IF(AND(_xlfn.DAYS(TODAY(),E155)&gt;34,U155=0),"HATA"),"DOĞRU"),"HATA")</f>
        <v>DOĞRU</v>
      </c>
      <c r="S155" s="29" t="str">
        <f t="shared" si="41"/>
        <v>DOĞRU</v>
      </c>
      <c r="T155" s="20">
        <f>IF(COUNTIF($F$17:F155,F155)=1,IF(SUMIF($F$17:$F$202,F155,$N$17:$N$202)&gt;=4250000,4250,SUMIF($F$17:$F$202,F155,$N$17:$N$202)*0.001),0)</f>
        <v>0</v>
      </c>
      <c r="U155" s="57" t="str">
        <f t="shared" ca="1" si="36"/>
        <v/>
      </c>
      <c r="V155" s="8" t="str">
        <f t="shared" si="37"/>
        <v/>
      </c>
      <c r="W155" s="8">
        <f t="shared" si="38"/>
        <v>0</v>
      </c>
      <c r="Z155" s="3" t="b">
        <f>IF(COUNTIF($W$17:W155,W155)=1,IF(W155&lt;&gt;"MALIN CİNSİ 1",IF(W155&lt;&gt;0,ROW(W155),"")))</f>
        <v>0</v>
      </c>
      <c r="AB155" s="21" t="e">
        <f>SMALL($Z$17:$Z$245,ROWS($A$7:A145))</f>
        <v>#NUM!</v>
      </c>
      <c r="AF155" s="3" t="str">
        <f t="shared" si="42"/>
        <v/>
      </c>
    </row>
    <row r="156" spans="1:32" ht="24.95" customHeight="1" x14ac:dyDescent="0.25">
      <c r="A156" s="5">
        <v>95</v>
      </c>
      <c r="B156" s="6"/>
      <c r="C156" s="31"/>
      <c r="D156" s="6"/>
      <c r="E156" s="11"/>
      <c r="F156" s="6"/>
      <c r="G156" s="6"/>
      <c r="H156" s="7"/>
      <c r="I156" s="8"/>
      <c r="J156" s="8"/>
      <c r="K156" s="48">
        <f t="shared" si="33"/>
        <v>0</v>
      </c>
      <c r="L156" s="48">
        <f t="shared" si="34"/>
        <v>0</v>
      </c>
      <c r="M156" s="49"/>
      <c r="N156" s="49" t="str">
        <f t="shared" si="35"/>
        <v/>
      </c>
      <c r="O156" s="29"/>
      <c r="P156" s="54" t="str">
        <f t="shared" si="39"/>
        <v>BOŞ</v>
      </c>
      <c r="Q156" s="54">
        <f t="shared" ca="1" si="40"/>
        <v>0</v>
      </c>
      <c r="R156" s="2" t="str">
        <f ca="1">IFERROR(IF(COUNTIF($F$17:F156,F156)=1,IF(AND(_xlfn.DAYS(TODAY(),E156)&gt;34,U156=0),"HATA"),"DOĞRU"),"HATA")</f>
        <v>DOĞRU</v>
      </c>
      <c r="S156" s="29" t="str">
        <f t="shared" si="41"/>
        <v>DOĞRU</v>
      </c>
      <c r="T156" s="20">
        <f>IF(COUNTIF($F$17:F156,F156)=1,IF(SUMIF($F$17:$F$202,F156,$N$17:$N$202)&gt;=4250000,4250,SUMIF($F$17:$F$202,F156,$N$17:$N$202)*0.001),0)</f>
        <v>0</v>
      </c>
      <c r="U156" s="57" t="str">
        <f t="shared" ca="1" si="36"/>
        <v/>
      </c>
      <c r="V156" s="8" t="str">
        <f t="shared" si="37"/>
        <v/>
      </c>
      <c r="W156" s="8">
        <f t="shared" si="38"/>
        <v>0</v>
      </c>
      <c r="Z156" s="3" t="b">
        <f>IF(COUNTIF($W$17:W156,W156)=1,IF(W156&lt;&gt;"MALIN CİNSİ 1",IF(W156&lt;&gt;0,ROW(W156),"")))</f>
        <v>0</v>
      </c>
      <c r="AB156" s="21" t="e">
        <f>SMALL($Z$17:$Z$245,ROWS($A$7:A146))</f>
        <v>#NUM!</v>
      </c>
      <c r="AF156" s="3" t="str">
        <f t="shared" si="42"/>
        <v/>
      </c>
    </row>
    <row r="157" spans="1:32" ht="24.95" customHeight="1" x14ac:dyDescent="0.25">
      <c r="A157" s="5">
        <v>96</v>
      </c>
      <c r="B157" s="6"/>
      <c r="C157" s="31"/>
      <c r="D157" s="6"/>
      <c r="E157" s="11"/>
      <c r="F157" s="6"/>
      <c r="G157" s="6"/>
      <c r="H157" s="7"/>
      <c r="I157" s="8"/>
      <c r="J157" s="8"/>
      <c r="K157" s="48">
        <f t="shared" si="33"/>
        <v>0</v>
      </c>
      <c r="L157" s="48">
        <f t="shared" si="34"/>
        <v>0</v>
      </c>
      <c r="M157" s="49"/>
      <c r="N157" s="49" t="str">
        <f t="shared" si="35"/>
        <v/>
      </c>
      <c r="O157" s="29"/>
      <c r="P157" s="54" t="str">
        <f t="shared" si="39"/>
        <v>BOŞ</v>
      </c>
      <c r="Q157" s="54">
        <f t="shared" ca="1" si="40"/>
        <v>0</v>
      </c>
      <c r="R157" s="2" t="str">
        <f ca="1">IFERROR(IF(COUNTIF($F$17:F157,F157)=1,IF(AND(_xlfn.DAYS(TODAY(),E157)&gt;34,U157=0),"HATA"),"DOĞRU"),"HATA")</f>
        <v>DOĞRU</v>
      </c>
      <c r="S157" s="29" t="str">
        <f t="shared" si="41"/>
        <v>DOĞRU</v>
      </c>
      <c r="T157" s="20">
        <f>IF(COUNTIF($F$17:F157,F157)=1,IF(SUMIF($F$17:$F$202,F157,$N$17:$N$202)&gt;=4250000,4250,SUMIF($F$17:$F$202,F157,$N$17:$N$202)*0.001),0)</f>
        <v>0</v>
      </c>
      <c r="U157" s="57" t="str">
        <f t="shared" ca="1" si="36"/>
        <v/>
      </c>
      <c r="V157" s="8" t="str">
        <f t="shared" si="37"/>
        <v/>
      </c>
      <c r="W157" s="8">
        <f t="shared" si="38"/>
        <v>0</v>
      </c>
      <c r="Z157" s="3" t="b">
        <f>IF(COUNTIF($W$17:W157,W157)=1,IF(W157&lt;&gt;"MALIN CİNSİ 1",IF(W157&lt;&gt;0,ROW(W157),"")))</f>
        <v>0</v>
      </c>
      <c r="AB157" s="21" t="e">
        <f>SMALL($Z$17:$Z$245,ROWS($A$7:A147))</f>
        <v>#NUM!</v>
      </c>
      <c r="AF157" s="3" t="str">
        <f t="shared" si="42"/>
        <v/>
      </c>
    </row>
    <row r="158" spans="1:32" ht="24.95" customHeight="1" x14ac:dyDescent="0.25">
      <c r="A158" s="5">
        <v>97</v>
      </c>
      <c r="B158" s="6"/>
      <c r="C158" s="31"/>
      <c r="D158" s="6"/>
      <c r="E158" s="11"/>
      <c r="F158" s="6"/>
      <c r="G158" s="6"/>
      <c r="H158" s="7"/>
      <c r="I158" s="8"/>
      <c r="J158" s="8"/>
      <c r="K158" s="48">
        <f t="shared" si="33"/>
        <v>0</v>
      </c>
      <c r="L158" s="48">
        <f t="shared" si="34"/>
        <v>0</v>
      </c>
      <c r="M158" s="49"/>
      <c r="N158" s="49" t="str">
        <f t="shared" si="35"/>
        <v/>
      </c>
      <c r="O158" s="29"/>
      <c r="P158" s="54" t="str">
        <f t="shared" si="39"/>
        <v>BOŞ</v>
      </c>
      <c r="Q158" s="54">
        <f t="shared" ca="1" si="40"/>
        <v>0</v>
      </c>
      <c r="R158" s="2" t="str">
        <f ca="1">IFERROR(IF(COUNTIF($F$17:F158,F158)=1,IF(AND(_xlfn.DAYS(TODAY(),E158)&gt;34,U158=0),"HATA"),"DOĞRU"),"HATA")</f>
        <v>DOĞRU</v>
      </c>
      <c r="S158" s="29" t="str">
        <f t="shared" si="41"/>
        <v>DOĞRU</v>
      </c>
      <c r="T158" s="20">
        <f>IF(COUNTIF($F$17:F158,F158)=1,IF(SUMIF($F$17:$F$202,F158,$N$17:$N$202)&gt;=4250000,4250,SUMIF($F$17:$F$202,F158,$N$17:$N$202)*0.001),0)</f>
        <v>0</v>
      </c>
      <c r="U158" s="57" t="str">
        <f t="shared" ca="1" si="36"/>
        <v/>
      </c>
      <c r="V158" s="8" t="str">
        <f t="shared" si="37"/>
        <v/>
      </c>
      <c r="W158" s="8">
        <f t="shared" si="38"/>
        <v>0</v>
      </c>
      <c r="Z158" s="3" t="b">
        <f>IF(COUNTIF($W$17:W158,W158)=1,IF(W158&lt;&gt;"MALIN CİNSİ 1",IF(W158&lt;&gt;0,ROW(W158),"")))</f>
        <v>0</v>
      </c>
      <c r="AB158" s="21" t="e">
        <f>SMALL($Z$17:$Z$245,ROWS($A$7:A148))</f>
        <v>#NUM!</v>
      </c>
      <c r="AF158" s="3" t="str">
        <f t="shared" si="42"/>
        <v/>
      </c>
    </row>
    <row r="159" spans="1:32" ht="24.95" customHeight="1" x14ac:dyDescent="0.25">
      <c r="A159" s="5">
        <v>98</v>
      </c>
      <c r="B159" s="6"/>
      <c r="C159" s="31"/>
      <c r="D159" s="6"/>
      <c r="E159" s="11"/>
      <c r="F159" s="6"/>
      <c r="G159" s="6"/>
      <c r="H159" s="7"/>
      <c r="I159" s="8"/>
      <c r="J159" s="8"/>
      <c r="K159" s="48">
        <f t="shared" si="33"/>
        <v>0</v>
      </c>
      <c r="L159" s="48">
        <f t="shared" si="34"/>
        <v>0</v>
      </c>
      <c r="M159" s="49"/>
      <c r="N159" s="49" t="str">
        <f t="shared" si="35"/>
        <v/>
      </c>
      <c r="O159" s="29"/>
      <c r="P159" s="54" t="str">
        <f t="shared" si="39"/>
        <v>BOŞ</v>
      </c>
      <c r="Q159" s="54">
        <f t="shared" ca="1" si="40"/>
        <v>0</v>
      </c>
      <c r="R159" s="2" t="str">
        <f ca="1">IFERROR(IF(COUNTIF($F$17:F159,F159)=1,IF(AND(_xlfn.DAYS(TODAY(),E159)&gt;34,U159=0),"HATA"),"DOĞRU"),"HATA")</f>
        <v>DOĞRU</v>
      </c>
      <c r="S159" s="29" t="str">
        <f t="shared" si="41"/>
        <v>DOĞRU</v>
      </c>
      <c r="T159" s="20">
        <f>IF(COUNTIF($F$17:F159,F159)=1,IF(SUMIF($F$17:$F$202,F159,$N$17:$N$202)&gt;=4250000,4250,SUMIF($F$17:$F$202,F159,$N$17:$N$202)*0.001),0)</f>
        <v>0</v>
      </c>
      <c r="U159" s="57" t="str">
        <f t="shared" ca="1" si="36"/>
        <v/>
      </c>
      <c r="V159" s="8" t="str">
        <f t="shared" si="37"/>
        <v/>
      </c>
      <c r="W159" s="8">
        <f t="shared" si="38"/>
        <v>0</v>
      </c>
      <c r="Z159" s="3" t="b">
        <f>IF(COUNTIF($W$17:W159,W159)=1,IF(W159&lt;&gt;"MALIN CİNSİ 1",IF(W159&lt;&gt;0,ROW(W159),"")))</f>
        <v>0</v>
      </c>
      <c r="AB159" s="21" t="e">
        <f>SMALL($Z$17:$Z$245,ROWS($A$7:A149))</f>
        <v>#NUM!</v>
      </c>
      <c r="AF159" s="3" t="str">
        <f t="shared" si="42"/>
        <v/>
      </c>
    </row>
    <row r="160" spans="1:32" ht="24.95" customHeight="1" x14ac:dyDescent="0.25">
      <c r="A160" s="5">
        <v>99</v>
      </c>
      <c r="B160" s="6"/>
      <c r="C160" s="31"/>
      <c r="D160" s="6"/>
      <c r="E160" s="11"/>
      <c r="F160" s="6"/>
      <c r="G160" s="6"/>
      <c r="H160" s="7"/>
      <c r="I160" s="8"/>
      <c r="J160" s="8"/>
      <c r="K160" s="48">
        <f t="shared" si="33"/>
        <v>0</v>
      </c>
      <c r="L160" s="48">
        <f t="shared" si="34"/>
        <v>0</v>
      </c>
      <c r="M160" s="49"/>
      <c r="N160" s="49" t="str">
        <f t="shared" si="35"/>
        <v/>
      </c>
      <c r="O160" s="29"/>
      <c r="P160" s="54" t="str">
        <f t="shared" si="39"/>
        <v>BOŞ</v>
      </c>
      <c r="Q160" s="54">
        <f t="shared" ca="1" si="40"/>
        <v>0</v>
      </c>
      <c r="R160" s="2" t="str">
        <f ca="1">IFERROR(IF(COUNTIF($F$17:F160,F160)=1,IF(AND(_xlfn.DAYS(TODAY(),E160)&gt;34,U160=0),"HATA"),"DOĞRU"),"HATA")</f>
        <v>DOĞRU</v>
      </c>
      <c r="S160" s="29" t="str">
        <f t="shared" si="41"/>
        <v>DOĞRU</v>
      </c>
      <c r="T160" s="20">
        <f>IF(COUNTIF($F$17:F160,F160)=1,IF(SUMIF($F$17:$F$202,F160,$N$17:$N$202)&gt;=4250000,4250,SUMIF($F$17:$F$202,F160,$N$17:$N$202)*0.001),0)</f>
        <v>0</v>
      </c>
      <c r="U160" s="57" t="str">
        <f t="shared" ca="1" si="36"/>
        <v/>
      </c>
      <c r="V160" s="8" t="str">
        <f t="shared" si="37"/>
        <v/>
      </c>
      <c r="W160" s="8">
        <f t="shared" si="38"/>
        <v>0</v>
      </c>
      <c r="Z160" s="3" t="b">
        <f>IF(COUNTIF($W$17:W160,W160)=1,IF(W160&lt;&gt;"MALIN CİNSİ 1",IF(W160&lt;&gt;0,ROW(W160),"")))</f>
        <v>0</v>
      </c>
      <c r="AB160" s="21" t="e">
        <f>SMALL($Z$17:$Z$245,ROWS($A$7:A150))</f>
        <v>#NUM!</v>
      </c>
      <c r="AF160" s="3" t="str">
        <f t="shared" si="42"/>
        <v/>
      </c>
    </row>
    <row r="161" spans="1:32" ht="24.95" customHeight="1" thickBot="1" x14ac:dyDescent="0.3">
      <c r="A161" s="5">
        <v>100</v>
      </c>
      <c r="B161" s="6"/>
      <c r="C161" s="31"/>
      <c r="D161" s="6"/>
      <c r="E161" s="11"/>
      <c r="F161" s="6"/>
      <c r="G161" s="6"/>
      <c r="H161" s="7"/>
      <c r="I161" s="8"/>
      <c r="J161" s="8"/>
      <c r="K161" s="48">
        <f t="shared" si="33"/>
        <v>0</v>
      </c>
      <c r="L161" s="48">
        <f t="shared" si="34"/>
        <v>0</v>
      </c>
      <c r="M161" s="49"/>
      <c r="N161" s="49" t="str">
        <f t="shared" si="35"/>
        <v/>
      </c>
      <c r="O161" s="29"/>
      <c r="P161" s="54" t="str">
        <f t="shared" si="39"/>
        <v>BOŞ</v>
      </c>
      <c r="Q161" s="54">
        <f t="shared" ca="1" si="40"/>
        <v>0</v>
      </c>
      <c r="R161" s="2" t="str">
        <f ca="1">IFERROR(IF(COUNTIF($F$17:F161,F161)=1,IF(AND(_xlfn.DAYS(TODAY(),E161)&gt;34,U161=0),"HATA"),"DOĞRU"),"HATA")</f>
        <v>DOĞRU</v>
      </c>
      <c r="S161" s="29" t="str">
        <f t="shared" si="41"/>
        <v>DOĞRU</v>
      </c>
      <c r="T161" s="20">
        <f>IF(COUNTIF($F$17:F161,F161)=1,IF(SUMIF($F$17:$F$202,F161,$N$17:$N$202)&gt;=4250000,4250,SUMIF($F$17:$F$202,F161,$N$17:$N$202)*0.001),0)</f>
        <v>0</v>
      </c>
      <c r="U161" s="57" t="str">
        <f t="shared" ca="1" si="36"/>
        <v/>
      </c>
      <c r="V161" s="8" t="str">
        <f t="shared" si="37"/>
        <v/>
      </c>
      <c r="W161" s="8">
        <f t="shared" si="38"/>
        <v>0</v>
      </c>
      <c r="Z161" s="3" t="b">
        <f>IF(COUNTIF($W$17:W161,W161)=1,IF(W161&lt;&gt;"MALIN CİNSİ 1",IF(W161&lt;&gt;0,ROW(W161),"")))</f>
        <v>0</v>
      </c>
      <c r="AB161" s="21" t="e">
        <f>SMALL($Z$17:$Z$245,ROWS($A$7:A151))</f>
        <v>#NUM!</v>
      </c>
      <c r="AF161" s="3" t="str">
        <f t="shared" si="42"/>
        <v/>
      </c>
    </row>
    <row r="162" spans="1:32" ht="24.95" customHeight="1" thickTop="1" thickBot="1" x14ac:dyDescent="0.3">
      <c r="A162" s="9" t="s">
        <v>26</v>
      </c>
      <c r="G162" s="4" t="s">
        <v>12</v>
      </c>
      <c r="H162" s="40">
        <f>SUM(H136:H161)</f>
        <v>0</v>
      </c>
      <c r="I162" s="40">
        <f>SUM(I136:I161)</f>
        <v>0</v>
      </c>
      <c r="J162" s="32"/>
      <c r="K162" s="41">
        <f>SUM(K136:K161)</f>
        <v>0</v>
      </c>
      <c r="L162" s="41">
        <f>SUM(L136:L161)</f>
        <v>0</v>
      </c>
      <c r="M162" s="41">
        <f>SUM(M136:M161)</f>
        <v>0</v>
      </c>
      <c r="N162" s="41">
        <f>SUM(N136:N161)</f>
        <v>0</v>
      </c>
      <c r="O162" s="29"/>
      <c r="P162" s="29"/>
      <c r="Q162" s="29"/>
      <c r="R162" s="29"/>
      <c r="S162" s="29"/>
      <c r="T162" s="22"/>
      <c r="U162" s="22"/>
      <c r="V162" s="22"/>
      <c r="Z162" s="3" t="b">
        <f>IF(COUNTIF($W$17:W162,W162)=1,IF(W162&lt;&gt;"MALIN CİNSİ 1",IF(W162&lt;&gt;0,ROW(W162),"")))</f>
        <v>0</v>
      </c>
      <c r="AB162" s="21" t="e">
        <f>SMALL($Z$17:$Z$245,ROWS($A$7:A152))</f>
        <v>#NUM!</v>
      </c>
      <c r="AF162" s="3" t="str">
        <f t="shared" si="42"/>
        <v/>
      </c>
    </row>
    <row r="163" spans="1:32" ht="15.95" customHeight="1" thickTop="1" x14ac:dyDescent="0.2">
      <c r="O163" s="29"/>
      <c r="P163" s="29"/>
      <c r="Q163" s="29"/>
      <c r="R163" s="29"/>
      <c r="Z163" s="3" t="b">
        <f>IF(COUNTIF($W$17:W163,W163)=1,IF(W163&lt;&gt;"MALIN CİNSİ 1",IF(W163&lt;&gt;0,ROW(W163),"")))</f>
        <v>0</v>
      </c>
      <c r="AB163" s="21" t="e">
        <f>SMALL($Z$17:$Z$245,ROWS($A$7:A153))</f>
        <v>#NUM!</v>
      </c>
      <c r="AF163" s="3" t="str">
        <f t="shared" si="42"/>
        <v/>
      </c>
    </row>
    <row r="164" spans="1:32" ht="15.95" customHeight="1" x14ac:dyDescent="0.2">
      <c r="O164" s="29"/>
      <c r="P164" s="29"/>
      <c r="Q164" s="29"/>
      <c r="R164" s="29"/>
      <c r="Z164" s="3" t="b">
        <f>IF(COUNTIF($W$17:W164,W164)=1,IF(W164&lt;&gt;"MALIN CİNSİ 1",IF(W164&lt;&gt;0,ROW(W164),"")))</f>
        <v>0</v>
      </c>
      <c r="AB164" s="21" t="e">
        <f>SMALL($Z$17:$Z$245,ROWS($A$7:A154))</f>
        <v>#NUM!</v>
      </c>
      <c r="AF164" s="3" t="str">
        <f t="shared" si="42"/>
        <v/>
      </c>
    </row>
    <row r="165" spans="1:32" ht="15.95" customHeight="1" x14ac:dyDescent="0.2">
      <c r="O165" s="29"/>
      <c r="P165" s="29"/>
      <c r="Q165" s="29"/>
      <c r="R165" s="29"/>
      <c r="Z165" s="3" t="b">
        <f>IF(COUNTIF($W$17:W165,W165)=1,IF(W165&lt;&gt;"MALIN CİNSİ 1",IF(W165&lt;&gt;0,ROW(W165),"")))</f>
        <v>0</v>
      </c>
      <c r="AB165" s="21" t="e">
        <f>SMALL($Z$17:$Z$245,ROWS($A$7:A155))</f>
        <v>#NUM!</v>
      </c>
      <c r="AF165" s="3" t="str">
        <f t="shared" si="42"/>
        <v/>
      </c>
    </row>
    <row r="166" spans="1:32" ht="15.95" customHeight="1" thickBot="1" x14ac:dyDescent="0.25">
      <c r="O166" s="29"/>
      <c r="P166" s="29"/>
      <c r="Q166" s="29"/>
      <c r="R166" s="29"/>
      <c r="Z166" s="3" t="b">
        <f>IF(COUNTIF($W$17:W166,W166)=1,IF(W166&lt;&gt;"MALIN CİNSİ 1",IF(W166&lt;&gt;0,ROW(W166),"")))</f>
        <v>0</v>
      </c>
      <c r="AB166" s="21" t="e">
        <f>SMALL($Z$17:$Z$245,ROWS($A$7:A156))</f>
        <v>#NUM!</v>
      </c>
      <c r="AF166" s="3" t="str">
        <f t="shared" si="42"/>
        <v/>
      </c>
    </row>
    <row r="167" spans="1:32" ht="15.95" customHeight="1" x14ac:dyDescent="0.25">
      <c r="A167" s="61" t="s">
        <v>27</v>
      </c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3"/>
      <c r="O167" s="29"/>
      <c r="P167" s="54"/>
      <c r="Q167" s="54"/>
      <c r="R167" s="2"/>
      <c r="S167" s="29"/>
      <c r="T167" s="15"/>
      <c r="U167" s="15"/>
      <c r="V167" s="15"/>
      <c r="W167" s="1"/>
      <c r="Z167" s="3" t="b">
        <f>IF(COUNTIF($W$17:W167,W167)=1,IF(W167&lt;&gt;"MALIN CİNSİ 1",IF(W167&lt;&gt;0,ROW(W167),"")))</f>
        <v>0</v>
      </c>
      <c r="AB167" s="21" t="e">
        <f>SMALL($Z$17:$Z$245,ROWS($A$7:A157))</f>
        <v>#NUM!</v>
      </c>
      <c r="AF167" s="3" t="str">
        <f t="shared" si="42"/>
        <v/>
      </c>
    </row>
    <row r="168" spans="1:32" ht="15.95" customHeight="1" x14ac:dyDescent="0.25">
      <c r="A168" s="64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6"/>
      <c r="O168" s="29"/>
      <c r="P168" s="54"/>
      <c r="Q168" s="54"/>
      <c r="R168" s="2"/>
      <c r="S168" s="29"/>
      <c r="T168" s="15"/>
      <c r="U168" s="15"/>
      <c r="V168" s="15"/>
      <c r="W168" s="1"/>
      <c r="Z168" s="3" t="b">
        <f>IF(COUNTIF($W$17:W168,W168)=1,IF(W168&lt;&gt;"MALIN CİNSİ 1",IF(W168&lt;&gt;0,ROW(W168),"")))</f>
        <v>0</v>
      </c>
      <c r="AB168" s="21" t="e">
        <f>SMALL($Z$17:$Z$245,ROWS($A$7:A158))</f>
        <v>#NUM!</v>
      </c>
      <c r="AF168" s="3" t="str">
        <f t="shared" si="42"/>
        <v/>
      </c>
    </row>
    <row r="169" spans="1:32" ht="15.95" customHeight="1" x14ac:dyDescent="0.25">
      <c r="A169" s="64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6"/>
      <c r="O169" s="29"/>
      <c r="P169" s="54"/>
      <c r="Q169" s="54"/>
      <c r="R169" s="2"/>
      <c r="S169" s="29"/>
      <c r="T169" s="15"/>
      <c r="U169" s="15"/>
      <c r="V169" s="15"/>
      <c r="W169" s="1"/>
      <c r="Z169" s="3" t="b">
        <f>IF(COUNTIF($W$17:W169,W169)=1,IF(W169&lt;&gt;"MALIN CİNSİ 1",IF(W169&lt;&gt;0,ROW(W169),"")))</f>
        <v>0</v>
      </c>
      <c r="AB169" s="21" t="e">
        <f>SMALL($Z$17:$Z$245,ROWS($A$7:A159))</f>
        <v>#NUM!</v>
      </c>
      <c r="AF169" s="3" t="str">
        <f t="shared" si="42"/>
        <v/>
      </c>
    </row>
    <row r="170" spans="1:32" ht="15.95" customHeight="1" x14ac:dyDescent="0.25">
      <c r="A170" s="64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6"/>
      <c r="O170" s="29"/>
      <c r="P170" s="54"/>
      <c r="Q170" s="54"/>
      <c r="R170" s="2"/>
      <c r="S170" s="29"/>
      <c r="T170" s="15"/>
      <c r="U170" s="15"/>
      <c r="V170" s="15"/>
      <c r="W170" s="1"/>
      <c r="Z170" s="3" t="b">
        <f>IF(COUNTIF($W$17:W170,W170)=1,IF(W170&lt;&gt;"MALIN CİNSİ 1",IF(W170&lt;&gt;0,ROW(W170),"")))</f>
        <v>0</v>
      </c>
      <c r="AB170" s="21" t="e">
        <f>SMALL($Z$17:$Z$245,ROWS($A$7:A160))</f>
        <v>#NUM!</v>
      </c>
      <c r="AF170" s="3" t="str">
        <f t="shared" si="42"/>
        <v/>
      </c>
    </row>
    <row r="171" spans="1:32" ht="15.95" customHeight="1" x14ac:dyDescent="0.25">
      <c r="A171" s="64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6"/>
      <c r="O171" s="29"/>
      <c r="P171" s="54"/>
      <c r="Q171" s="54"/>
      <c r="R171" s="2"/>
      <c r="S171" s="29"/>
      <c r="T171" s="15"/>
      <c r="U171" s="15"/>
      <c r="V171" s="15"/>
      <c r="W171" s="1"/>
      <c r="Z171" s="3" t="b">
        <f>IF(COUNTIF($W$17:W171,W171)=1,IF(W171&lt;&gt;"MALIN CİNSİ 1",IF(W171&lt;&gt;0,ROW(W171),"")))</f>
        <v>0</v>
      </c>
      <c r="AB171" s="21" t="e">
        <f>SMALL($Z$17:$Z$245,ROWS($A$7:A161))</f>
        <v>#NUM!</v>
      </c>
      <c r="AF171" s="3" t="str">
        <f t="shared" si="42"/>
        <v/>
      </c>
    </row>
    <row r="172" spans="1:32" ht="15.95" customHeight="1" thickBot="1" x14ac:dyDescent="0.3">
      <c r="A172" s="67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9"/>
      <c r="O172" s="29"/>
      <c r="P172" s="54"/>
      <c r="Q172" s="54"/>
      <c r="R172" s="2"/>
      <c r="S172" s="29"/>
      <c r="T172" s="15"/>
      <c r="U172" s="15"/>
      <c r="V172" s="15"/>
      <c r="W172" s="1"/>
      <c r="Z172" s="3" t="b">
        <f>IF(COUNTIF($W$17:W172,W172)=1,IF(W172&lt;&gt;"MALIN CİNSİ 1",IF(W172&lt;&gt;0,ROW(W172),"")))</f>
        <v>0</v>
      </c>
      <c r="AB172" s="21" t="e">
        <f>SMALL($Z$17:$Z$245,ROWS($A$7:A162))</f>
        <v>#NUM!</v>
      </c>
      <c r="AF172" s="3" t="str">
        <f t="shared" si="42"/>
        <v/>
      </c>
    </row>
    <row r="173" spans="1:32" ht="15.95" customHeight="1" x14ac:dyDescent="0.25">
      <c r="A173" s="70" t="s">
        <v>23</v>
      </c>
      <c r="B173" s="70"/>
      <c r="C173" s="70"/>
      <c r="D173" s="70"/>
      <c r="E173" s="70"/>
      <c r="F173" s="70"/>
      <c r="G173" s="70" t="s">
        <v>24</v>
      </c>
      <c r="H173" s="70"/>
      <c r="I173" s="70"/>
      <c r="J173" s="70"/>
      <c r="K173" s="70" t="s">
        <v>25</v>
      </c>
      <c r="L173" s="70"/>
      <c r="M173" s="70"/>
      <c r="N173" s="70"/>
      <c r="O173" s="29"/>
      <c r="P173" s="54"/>
      <c r="Q173" s="54"/>
      <c r="R173" s="2"/>
      <c r="S173" s="29"/>
      <c r="T173" s="15"/>
      <c r="U173" s="15"/>
      <c r="V173" s="15"/>
      <c r="W173" s="1"/>
      <c r="Z173" s="3" t="b">
        <f>IF(COUNTIF($W$17:W173,W173)=1,IF(W173&lt;&gt;"MALIN CİNSİ 1",IF(W173&lt;&gt;0,ROW(W173),"")))</f>
        <v>0</v>
      </c>
      <c r="AB173" s="21" t="e">
        <f>SMALL($Z$17:$Z$245,ROWS($A$7:A163))</f>
        <v>#NUM!</v>
      </c>
      <c r="AF173" s="3" t="str">
        <f t="shared" si="42"/>
        <v/>
      </c>
    </row>
    <row r="174" spans="1:32" ht="15.95" customHeight="1" thickBot="1" x14ac:dyDescent="0.3">
      <c r="A174" s="71">
        <f>A55</f>
        <v>0</v>
      </c>
      <c r="B174" s="71"/>
      <c r="C174" s="71"/>
      <c r="D174" s="71"/>
      <c r="E174" s="71"/>
      <c r="F174" s="71"/>
      <c r="G174" s="71" t="str">
        <f>G14</f>
        <v/>
      </c>
      <c r="H174" s="71"/>
      <c r="I174" s="71"/>
      <c r="J174" s="71"/>
      <c r="K174" s="71">
        <f>K14</f>
        <v>0</v>
      </c>
      <c r="L174" s="71"/>
      <c r="M174" s="71"/>
      <c r="N174" s="71"/>
      <c r="O174" s="29"/>
      <c r="P174" s="54"/>
      <c r="Q174" s="54"/>
      <c r="R174" s="2"/>
      <c r="S174" s="29"/>
      <c r="T174" s="15"/>
      <c r="U174" s="15"/>
      <c r="V174" s="15"/>
      <c r="W174" s="1"/>
      <c r="Z174" s="3" t="b">
        <f>IF(COUNTIF($W$17:W174,W174)=1,IF(W174&lt;&gt;"MALIN CİNSİ 1",IF(W174&lt;&gt;0,ROW(W174),"")))</f>
        <v>0</v>
      </c>
      <c r="AB174" s="21" t="e">
        <f>SMALL($Z$17:$Z$245,ROWS($A$7:A164))</f>
        <v>#NUM!</v>
      </c>
      <c r="AF174" s="3" t="str">
        <f t="shared" si="42"/>
        <v/>
      </c>
    </row>
    <row r="175" spans="1:32" ht="15.95" customHeight="1" x14ac:dyDescent="0.25">
      <c r="A175" s="72" t="s">
        <v>7</v>
      </c>
      <c r="B175" s="74" t="s">
        <v>0</v>
      </c>
      <c r="C175" s="76" t="s">
        <v>22</v>
      </c>
      <c r="D175" s="74" t="s">
        <v>1</v>
      </c>
      <c r="E175" s="74" t="s">
        <v>21</v>
      </c>
      <c r="F175" s="74" t="s">
        <v>8</v>
      </c>
      <c r="G175" s="74" t="s">
        <v>2</v>
      </c>
      <c r="H175" s="74" t="s">
        <v>13</v>
      </c>
      <c r="I175" s="74" t="s">
        <v>3</v>
      </c>
      <c r="J175" s="74" t="s">
        <v>20</v>
      </c>
      <c r="K175" s="74" t="s">
        <v>4</v>
      </c>
      <c r="L175" s="74" t="s">
        <v>5</v>
      </c>
      <c r="M175" s="74" t="s">
        <v>6</v>
      </c>
      <c r="N175" s="76" t="s">
        <v>9</v>
      </c>
      <c r="O175" s="29"/>
      <c r="P175" s="54"/>
      <c r="Q175" s="54"/>
      <c r="R175" s="2"/>
      <c r="S175" s="29"/>
      <c r="T175" s="60" t="s">
        <v>10</v>
      </c>
      <c r="U175" s="60" t="s">
        <v>11</v>
      </c>
      <c r="V175" s="60" t="s">
        <v>12</v>
      </c>
      <c r="W175" s="60" t="s">
        <v>14</v>
      </c>
      <c r="Z175" s="3" t="b">
        <f>IF(COUNTIF($W$17:W175,W175)=1,IF(W175&lt;&gt;"MALIN CİNSİ 1",IF(W175&lt;&gt;0,ROW(W175),"")))</f>
        <v>0</v>
      </c>
      <c r="AB175" s="21" t="e">
        <f>SMALL($Z$17:$Z$245,ROWS($A$7:A165))</f>
        <v>#NUM!</v>
      </c>
      <c r="AF175" s="3" t="e">
        <f t="shared" si="42"/>
        <v>#VALUE!</v>
      </c>
    </row>
    <row r="176" spans="1:32" ht="15.95" customHeight="1" x14ac:dyDescent="0.25">
      <c r="A176" s="73"/>
      <c r="B176" s="75"/>
      <c r="C176" s="77"/>
      <c r="D176" s="75"/>
      <c r="E176" s="75"/>
      <c r="F176" s="78"/>
      <c r="G176" s="78"/>
      <c r="H176" s="78"/>
      <c r="I176" s="78"/>
      <c r="J176" s="78"/>
      <c r="K176" s="78"/>
      <c r="L176" s="78"/>
      <c r="M176" s="78"/>
      <c r="N176" s="77"/>
      <c r="O176" s="29"/>
      <c r="P176" s="54"/>
      <c r="Q176" s="54"/>
      <c r="R176" s="2"/>
      <c r="S176" s="29"/>
      <c r="T176" s="60"/>
      <c r="U176" s="60"/>
      <c r="V176" s="60"/>
      <c r="W176" s="60"/>
      <c r="Z176" s="3" t="b">
        <f>IF(COUNTIF($W$17:W176,W176)=1,IF(W176&lt;&gt;"MALIN CİNSİ 1",IF(W176&lt;&gt;0,ROW(W176),"")))</f>
        <v>0</v>
      </c>
      <c r="AB176" s="21" t="e">
        <f>SMALL($Z$17:$Z$245,ROWS($A$7:A166))</f>
        <v>#NUM!</v>
      </c>
      <c r="AF176" s="3" t="str">
        <f t="shared" si="42"/>
        <v/>
      </c>
    </row>
    <row r="177" spans="1:32" ht="24.95" customHeight="1" x14ac:dyDescent="0.25">
      <c r="A177" s="25"/>
      <c r="B177" s="26" t="s">
        <v>28</v>
      </c>
      <c r="C177" s="10"/>
      <c r="D177" s="26"/>
      <c r="E177" s="26"/>
      <c r="F177" s="24"/>
      <c r="G177" s="24"/>
      <c r="H177" s="50">
        <f>H163</f>
        <v>0</v>
      </c>
      <c r="I177" s="50">
        <f>I163</f>
        <v>0</v>
      </c>
      <c r="J177" s="51"/>
      <c r="K177" s="52">
        <f>K162</f>
        <v>0</v>
      </c>
      <c r="L177" s="52">
        <f>L162</f>
        <v>0</v>
      </c>
      <c r="M177" s="52">
        <f>M162</f>
        <v>0</v>
      </c>
      <c r="N177" s="53">
        <f>N162</f>
        <v>0</v>
      </c>
      <c r="O177" s="29"/>
      <c r="P177" s="54"/>
      <c r="Q177" s="54"/>
      <c r="R177" s="2"/>
      <c r="S177" s="29"/>
      <c r="T177" s="23"/>
      <c r="U177" s="23"/>
      <c r="V177" s="23"/>
      <c r="W177" s="23"/>
      <c r="Z177" s="3" t="b">
        <f>IF(COUNTIF($W$17:W177,W177)=1,IF(W177&lt;&gt;"MALIN CİNSİ 1",IF(W177&lt;&gt;0,ROW(W177),"")))</f>
        <v>0</v>
      </c>
      <c r="AB177" s="21" t="e">
        <f>SMALL($Z$17:$Z$245,ROWS($A$7:A167))</f>
        <v>#NUM!</v>
      </c>
      <c r="AF177" s="3" t="str">
        <f t="shared" si="42"/>
        <v/>
      </c>
    </row>
    <row r="178" spans="1:32" ht="24.95" customHeight="1" x14ac:dyDescent="0.25">
      <c r="A178" s="5">
        <v>76</v>
      </c>
      <c r="B178" s="6"/>
      <c r="C178" s="31"/>
      <c r="D178" s="6"/>
      <c r="E178" s="11"/>
      <c r="F178" s="6"/>
      <c r="G178" s="6"/>
      <c r="H178" s="7"/>
      <c r="I178" s="8"/>
      <c r="J178" s="8"/>
      <c r="K178" s="48">
        <f t="shared" ref="K178:K186" si="43">IF(I178="",H178*J178,I178*J178)</f>
        <v>0</v>
      </c>
      <c r="L178" s="48">
        <f t="shared" ref="L178:L186" si="44">K178*$Y$12%</f>
        <v>0</v>
      </c>
      <c r="M178" s="49"/>
      <c r="N178" s="49" t="str">
        <f t="shared" ref="N178:N186" si="45">IF(B178="","",K178-(L178+M178))</f>
        <v/>
      </c>
      <c r="O178" s="29"/>
      <c r="P178" s="54" t="str">
        <f t="shared" ref="P178:P202" si="46">IF(B178&lt;&gt;"",IF(AND(ISNONTEXT(N178),N178&lt;&gt;0,E178&lt;&gt;""),"DOĞRU","YANLIŞ"),"BOŞ")</f>
        <v>BOŞ</v>
      </c>
      <c r="Q178" s="54">
        <f t="shared" ref="Q178:Q202" ca="1" si="47">IFERROR(IF(_xlfn.DAYS(TODAY(),E178)&lt;0,"HATA",),"HATA")</f>
        <v>0</v>
      </c>
      <c r="R178" s="2" t="str">
        <f ca="1">IFERROR(IF(COUNTIF($F$17:F178,F178)=1,IF(AND(_xlfn.DAYS(TODAY(),E178)&gt;34,U178=0),"HATA"),"DOĞRU"),"HATA")</f>
        <v>DOĞRU</v>
      </c>
      <c r="S178" s="29" t="str">
        <f t="shared" ref="S178:S202" si="48">IF(AND(B178&lt;&gt;"",N178&lt;&gt;""),IFERROR(DATEVALUE(E178),"DOĞRU"),"DOĞRU")</f>
        <v>DOĞRU</v>
      </c>
      <c r="T178" s="20">
        <f>IF(COUNTIF($F$17:F178,F178)=1,IF(SUMIF($F$17:$F$202,F178,$N$17:$N$202)&gt;=4250000,4250,SUMIF($F$17:$F$202,F178,$N$17:$N$202)*0.001),0)</f>
        <v>0</v>
      </c>
      <c r="U178" s="57" t="str">
        <f t="shared" ref="U178:U202" ca="1" si="49">IF(B178="","",IF(AND(WEEKDAY(TODAY(),2)=1,_xlfn.DAYS(TODAY(),E178)&lt;VLOOKUP(MONTH(TODAY()),$AI$1:$AK$12,3,0)),0,IF(AND(WEEKDAY(TODAY()-1,2)=7,E178=TODAY()-31),0,IF(AND(WEEKDAY(TODAY()-2,2)=6,E178=TODAY()-31),0,IF(AND(WEEKDAY(TODAY()-2,2)=6,E178=TODAY()-32),0,IF(E178&gt;=TODAY()-30,0,IF(AND(DAY(E178)=DAY($AB$7),E178&gt;TODAY()-56),0,T178/2)))))))</f>
        <v/>
      </c>
      <c r="V178" s="8" t="str">
        <f t="shared" ref="V178:V202" si="50">IF(B178="","",T178+U178)</f>
        <v/>
      </c>
      <c r="W178" s="8">
        <f t="shared" ref="W178:W202" si="51">IF(SUMIF($F$17:$F$161,F178,$U$17:$U$161)&gt;0,G178&amp;" "&amp;"CEZA",G178)</f>
        <v>0</v>
      </c>
      <c r="Z178" s="3" t="b">
        <f>IF(COUNTIF($W$17:W178,W178)=1,IF(W178&lt;&gt;"MALIN CİNSİ 1",IF(W178&lt;&gt;0,ROW(W178),"")))</f>
        <v>0</v>
      </c>
      <c r="AB178" s="21" t="e">
        <f>SMALL($Z$17:$Z$245,ROWS($A$7:A168))</f>
        <v>#NUM!</v>
      </c>
      <c r="AF178" s="3" t="str">
        <f t="shared" si="42"/>
        <v/>
      </c>
    </row>
    <row r="179" spans="1:32" ht="24.95" customHeight="1" x14ac:dyDescent="0.25">
      <c r="A179" s="5">
        <v>77</v>
      </c>
      <c r="B179" s="6"/>
      <c r="C179" s="31"/>
      <c r="D179" s="6"/>
      <c r="E179" s="11"/>
      <c r="F179" s="6"/>
      <c r="G179" s="6"/>
      <c r="H179" s="7"/>
      <c r="I179" s="8"/>
      <c r="J179" s="8"/>
      <c r="K179" s="48">
        <f t="shared" si="43"/>
        <v>0</v>
      </c>
      <c r="L179" s="48">
        <f t="shared" si="44"/>
        <v>0</v>
      </c>
      <c r="M179" s="49"/>
      <c r="N179" s="49" t="str">
        <f t="shared" si="45"/>
        <v/>
      </c>
      <c r="O179" s="29"/>
      <c r="P179" s="54" t="str">
        <f t="shared" si="46"/>
        <v>BOŞ</v>
      </c>
      <c r="Q179" s="54">
        <f t="shared" ca="1" si="47"/>
        <v>0</v>
      </c>
      <c r="R179" s="2" t="str">
        <f ca="1">IFERROR(IF(COUNTIF($F$17:F179,F179)=1,IF(AND(_xlfn.DAYS(TODAY(),E179)&gt;34,U179=0),"HATA"),"DOĞRU"),"HATA")</f>
        <v>DOĞRU</v>
      </c>
      <c r="S179" s="29" t="str">
        <f t="shared" si="48"/>
        <v>DOĞRU</v>
      </c>
      <c r="T179" s="20">
        <f>IF(COUNTIF($F$17:F179,F179)=1,IF(SUMIF($F$17:$F$202,F179,$N$17:$N$202)&gt;=4250000,4250,SUMIF($F$17:$F$202,F179,$N$17:$N$202)*0.001),0)</f>
        <v>0</v>
      </c>
      <c r="U179" s="57" t="str">
        <f t="shared" ca="1" si="49"/>
        <v/>
      </c>
      <c r="V179" s="8" t="str">
        <f t="shared" si="50"/>
        <v/>
      </c>
      <c r="W179" s="8">
        <f t="shared" si="51"/>
        <v>0</v>
      </c>
      <c r="Z179" s="3" t="b">
        <f>IF(COUNTIF($W$17:W179,W179)=1,IF(W179&lt;&gt;"MALIN CİNSİ 1",IF(W179&lt;&gt;0,ROW(W179),"")))</f>
        <v>0</v>
      </c>
      <c r="AB179" s="21" t="e">
        <f>SMALL($Z$17:$Z$245,ROWS($A$7:A169))</f>
        <v>#NUM!</v>
      </c>
      <c r="AF179" s="3" t="str">
        <f t="shared" si="42"/>
        <v/>
      </c>
    </row>
    <row r="180" spans="1:32" ht="24.95" customHeight="1" x14ac:dyDescent="0.25">
      <c r="A180" s="5">
        <v>78</v>
      </c>
      <c r="B180" s="6"/>
      <c r="C180" s="31"/>
      <c r="D180" s="6"/>
      <c r="E180" s="11"/>
      <c r="F180" s="6"/>
      <c r="G180" s="6"/>
      <c r="H180" s="7"/>
      <c r="I180" s="8"/>
      <c r="J180" s="8"/>
      <c r="K180" s="48">
        <f t="shared" si="43"/>
        <v>0</v>
      </c>
      <c r="L180" s="48">
        <f t="shared" si="44"/>
        <v>0</v>
      </c>
      <c r="M180" s="49"/>
      <c r="N180" s="49" t="str">
        <f t="shared" si="45"/>
        <v/>
      </c>
      <c r="O180" s="29"/>
      <c r="P180" s="54" t="str">
        <f t="shared" si="46"/>
        <v>BOŞ</v>
      </c>
      <c r="Q180" s="54">
        <f t="shared" ca="1" si="47"/>
        <v>0</v>
      </c>
      <c r="R180" s="2" t="str">
        <f ca="1">IFERROR(IF(COUNTIF($F$17:F180,F180)=1,IF(AND(_xlfn.DAYS(TODAY(),E180)&gt;34,U180=0),"HATA"),"DOĞRU"),"HATA")</f>
        <v>DOĞRU</v>
      </c>
      <c r="S180" s="29" t="str">
        <f t="shared" si="48"/>
        <v>DOĞRU</v>
      </c>
      <c r="T180" s="20">
        <f>IF(COUNTIF($F$17:F180,F180)=1,IF(SUMIF($F$17:$F$202,F180,$N$17:$N$202)&gt;=4250000,4250,SUMIF($F$17:$F$202,F180,$N$17:$N$202)*0.001),0)</f>
        <v>0</v>
      </c>
      <c r="U180" s="57" t="str">
        <f t="shared" ca="1" si="49"/>
        <v/>
      </c>
      <c r="V180" s="8" t="str">
        <f t="shared" si="50"/>
        <v/>
      </c>
      <c r="W180" s="8">
        <f t="shared" si="51"/>
        <v>0</v>
      </c>
      <c r="Z180" s="3" t="b">
        <f>IF(COUNTIF($W$17:W180,W180)=1,IF(W180&lt;&gt;"MALIN CİNSİ 1",IF(W180&lt;&gt;0,ROW(W180),"")))</f>
        <v>0</v>
      </c>
      <c r="AB180" s="21" t="e">
        <f>SMALL($Z$17:$Z$245,ROWS($A$7:A170))</f>
        <v>#NUM!</v>
      </c>
      <c r="AF180" s="3" t="str">
        <f t="shared" si="42"/>
        <v/>
      </c>
    </row>
    <row r="181" spans="1:32" ht="24.95" customHeight="1" x14ac:dyDescent="0.25">
      <c r="A181" s="5">
        <v>79</v>
      </c>
      <c r="B181" s="6"/>
      <c r="C181" s="31"/>
      <c r="D181" s="6"/>
      <c r="E181" s="11"/>
      <c r="F181" s="6"/>
      <c r="G181" s="6"/>
      <c r="H181" s="7"/>
      <c r="I181" s="8"/>
      <c r="J181" s="8"/>
      <c r="K181" s="48">
        <f t="shared" si="43"/>
        <v>0</v>
      </c>
      <c r="L181" s="48">
        <f t="shared" si="44"/>
        <v>0</v>
      </c>
      <c r="M181" s="49"/>
      <c r="N181" s="49" t="str">
        <f t="shared" si="45"/>
        <v/>
      </c>
      <c r="O181" s="29"/>
      <c r="P181" s="54" t="str">
        <f t="shared" si="46"/>
        <v>BOŞ</v>
      </c>
      <c r="Q181" s="54">
        <f t="shared" ca="1" si="47"/>
        <v>0</v>
      </c>
      <c r="R181" s="2" t="str">
        <f ca="1">IFERROR(IF(COUNTIF($F$17:F181,F181)=1,IF(AND(_xlfn.DAYS(TODAY(),E181)&gt;34,U181=0),"HATA"),"DOĞRU"),"HATA")</f>
        <v>DOĞRU</v>
      </c>
      <c r="S181" s="29" t="str">
        <f t="shared" si="48"/>
        <v>DOĞRU</v>
      </c>
      <c r="T181" s="20">
        <f>IF(COUNTIF($F$17:F181,F181)=1,IF(SUMIF($F$17:$F$202,F181,$N$17:$N$202)&gt;=4250000,4250,SUMIF($F$17:$F$202,F181,$N$17:$N$202)*0.001),0)</f>
        <v>0</v>
      </c>
      <c r="U181" s="57" t="str">
        <f t="shared" ca="1" si="49"/>
        <v/>
      </c>
      <c r="V181" s="8" t="str">
        <f t="shared" si="50"/>
        <v/>
      </c>
      <c r="W181" s="8">
        <f t="shared" si="51"/>
        <v>0</v>
      </c>
      <c r="Z181" s="3" t="b">
        <f>IF(COUNTIF($W$17:W181,W181)=1,IF(W181&lt;&gt;"MALIN CİNSİ 1",IF(W181&lt;&gt;0,ROW(W181),"")))</f>
        <v>0</v>
      </c>
      <c r="AB181" s="21" t="e">
        <f>SMALL($Z$17:$Z$245,ROWS($A$7:A171))</f>
        <v>#NUM!</v>
      </c>
      <c r="AF181" s="3" t="str">
        <f t="shared" si="42"/>
        <v/>
      </c>
    </row>
    <row r="182" spans="1:32" ht="24.95" customHeight="1" x14ac:dyDescent="0.25">
      <c r="A182" s="5">
        <v>80</v>
      </c>
      <c r="B182" s="6"/>
      <c r="C182" s="31"/>
      <c r="D182" s="6"/>
      <c r="E182" s="11"/>
      <c r="F182" s="6"/>
      <c r="G182" s="6"/>
      <c r="H182" s="7"/>
      <c r="I182" s="8"/>
      <c r="J182" s="8"/>
      <c r="K182" s="48">
        <f t="shared" si="43"/>
        <v>0</v>
      </c>
      <c r="L182" s="48">
        <f t="shared" si="44"/>
        <v>0</v>
      </c>
      <c r="M182" s="49"/>
      <c r="N182" s="49" t="str">
        <f t="shared" si="45"/>
        <v/>
      </c>
      <c r="O182" s="29"/>
      <c r="P182" s="54" t="str">
        <f t="shared" si="46"/>
        <v>BOŞ</v>
      </c>
      <c r="Q182" s="54">
        <f t="shared" ca="1" si="47"/>
        <v>0</v>
      </c>
      <c r="R182" s="2" t="str">
        <f ca="1">IFERROR(IF(COUNTIF($F$17:F182,F182)=1,IF(AND(_xlfn.DAYS(TODAY(),E182)&gt;34,U182=0),"HATA"),"DOĞRU"),"HATA")</f>
        <v>DOĞRU</v>
      </c>
      <c r="S182" s="29" t="str">
        <f t="shared" si="48"/>
        <v>DOĞRU</v>
      </c>
      <c r="T182" s="20">
        <f>IF(COUNTIF($F$17:F182,F182)=1,IF(SUMIF($F$17:$F$202,F182,$N$17:$N$202)&gt;=4250000,4250,SUMIF($F$17:$F$202,F182,$N$17:$N$202)*0.001),0)</f>
        <v>0</v>
      </c>
      <c r="U182" s="57" t="str">
        <f t="shared" ca="1" si="49"/>
        <v/>
      </c>
      <c r="V182" s="8" t="str">
        <f t="shared" si="50"/>
        <v/>
      </c>
      <c r="W182" s="8">
        <f t="shared" si="51"/>
        <v>0</v>
      </c>
      <c r="Z182" s="3" t="b">
        <f>IF(COUNTIF($W$17:W182,W182)=1,IF(W182&lt;&gt;"MALIN CİNSİ 1",IF(W182&lt;&gt;0,ROW(W182),"")))</f>
        <v>0</v>
      </c>
      <c r="AB182" s="21" t="e">
        <f>SMALL($Z$17:$Z$245,ROWS($A$7:A172))</f>
        <v>#NUM!</v>
      </c>
      <c r="AF182" s="3" t="str">
        <f t="shared" si="42"/>
        <v/>
      </c>
    </row>
    <row r="183" spans="1:32" ht="24.95" customHeight="1" x14ac:dyDescent="0.25">
      <c r="A183" s="5">
        <v>81</v>
      </c>
      <c r="B183" s="6"/>
      <c r="C183" s="31"/>
      <c r="D183" s="6"/>
      <c r="E183" s="11"/>
      <c r="F183" s="6"/>
      <c r="G183" s="6"/>
      <c r="H183" s="7"/>
      <c r="I183" s="8"/>
      <c r="J183" s="8"/>
      <c r="K183" s="48">
        <f t="shared" si="43"/>
        <v>0</v>
      </c>
      <c r="L183" s="48">
        <f t="shared" si="44"/>
        <v>0</v>
      </c>
      <c r="M183" s="49"/>
      <c r="N183" s="49" t="str">
        <f t="shared" si="45"/>
        <v/>
      </c>
      <c r="O183" s="29"/>
      <c r="P183" s="54" t="str">
        <f t="shared" si="46"/>
        <v>BOŞ</v>
      </c>
      <c r="Q183" s="54">
        <f t="shared" ca="1" si="47"/>
        <v>0</v>
      </c>
      <c r="R183" s="2" t="str">
        <f ca="1">IFERROR(IF(COUNTIF($F$17:F183,F183)=1,IF(AND(_xlfn.DAYS(TODAY(),E183)&gt;34,U183=0),"HATA"),"DOĞRU"),"HATA")</f>
        <v>DOĞRU</v>
      </c>
      <c r="S183" s="29" t="str">
        <f t="shared" si="48"/>
        <v>DOĞRU</v>
      </c>
      <c r="T183" s="20">
        <f>IF(COUNTIF($F$17:F183,F183)=1,IF(SUMIF($F$17:$F$202,F183,$N$17:$N$202)&gt;=4250000,4250,SUMIF($F$17:$F$202,F183,$N$17:$N$202)*0.001),0)</f>
        <v>0</v>
      </c>
      <c r="U183" s="57" t="str">
        <f t="shared" ca="1" si="49"/>
        <v/>
      </c>
      <c r="V183" s="8" t="str">
        <f t="shared" si="50"/>
        <v/>
      </c>
      <c r="W183" s="8">
        <f t="shared" si="51"/>
        <v>0</v>
      </c>
      <c r="Z183" s="3" t="b">
        <f>IF(COUNTIF($W$17:W183,W183)=1,IF(W183&lt;&gt;"MALIN CİNSİ 1",IF(W183&lt;&gt;0,ROW(W183),"")))</f>
        <v>0</v>
      </c>
      <c r="AB183" s="21" t="e">
        <f>SMALL($Z$17:$Z$245,ROWS($A$7:A173))</f>
        <v>#NUM!</v>
      </c>
      <c r="AF183" s="3" t="str">
        <f t="shared" si="42"/>
        <v/>
      </c>
    </row>
    <row r="184" spans="1:32" ht="24.95" customHeight="1" x14ac:dyDescent="0.25">
      <c r="A184" s="5">
        <v>82</v>
      </c>
      <c r="B184" s="6"/>
      <c r="C184" s="31"/>
      <c r="D184" s="6"/>
      <c r="E184" s="11"/>
      <c r="F184" s="6"/>
      <c r="G184" s="6"/>
      <c r="H184" s="7"/>
      <c r="I184" s="8"/>
      <c r="J184" s="8"/>
      <c r="K184" s="48">
        <f t="shared" si="43"/>
        <v>0</v>
      </c>
      <c r="L184" s="48">
        <f t="shared" si="44"/>
        <v>0</v>
      </c>
      <c r="M184" s="49"/>
      <c r="N184" s="49" t="str">
        <f t="shared" si="45"/>
        <v/>
      </c>
      <c r="O184" s="29"/>
      <c r="P184" s="54" t="str">
        <f t="shared" si="46"/>
        <v>BOŞ</v>
      </c>
      <c r="Q184" s="54">
        <f t="shared" ca="1" si="47"/>
        <v>0</v>
      </c>
      <c r="R184" s="2" t="str">
        <f ca="1">IFERROR(IF(COUNTIF($F$17:F184,F184)=1,IF(AND(_xlfn.DAYS(TODAY(),E184)&gt;34,U184=0),"HATA"),"DOĞRU"),"HATA")</f>
        <v>DOĞRU</v>
      </c>
      <c r="S184" s="29" t="str">
        <f t="shared" si="48"/>
        <v>DOĞRU</v>
      </c>
      <c r="T184" s="20">
        <f>IF(COUNTIF($F$17:F184,F184)=1,IF(SUMIF($F$17:$F$202,F184,$N$17:$N$202)&gt;=4250000,4250,SUMIF($F$17:$F$202,F184,$N$17:$N$202)*0.001),0)</f>
        <v>0</v>
      </c>
      <c r="U184" s="57" t="str">
        <f t="shared" ca="1" si="49"/>
        <v/>
      </c>
      <c r="V184" s="8" t="str">
        <f t="shared" si="50"/>
        <v/>
      </c>
      <c r="W184" s="8">
        <f t="shared" si="51"/>
        <v>0</v>
      </c>
      <c r="Z184" s="3" t="b">
        <f>IF(COUNTIF($W$17:W184,W184)=1,IF(W184&lt;&gt;"MALIN CİNSİ 1",IF(W184&lt;&gt;0,ROW(W184),"")))</f>
        <v>0</v>
      </c>
      <c r="AB184" s="21" t="e">
        <f>SMALL($Z$17:$Z$245,ROWS($A$7:A174))</f>
        <v>#NUM!</v>
      </c>
      <c r="AF184" s="3" t="str">
        <f t="shared" si="42"/>
        <v/>
      </c>
    </row>
    <row r="185" spans="1:32" ht="24.95" customHeight="1" x14ac:dyDescent="0.25">
      <c r="A185" s="5">
        <v>83</v>
      </c>
      <c r="B185" s="6"/>
      <c r="C185" s="31"/>
      <c r="D185" s="6"/>
      <c r="E185" s="11"/>
      <c r="F185" s="6"/>
      <c r="G185" s="6"/>
      <c r="H185" s="7"/>
      <c r="I185" s="8"/>
      <c r="J185" s="8"/>
      <c r="K185" s="48">
        <f t="shared" si="43"/>
        <v>0</v>
      </c>
      <c r="L185" s="48">
        <f t="shared" si="44"/>
        <v>0</v>
      </c>
      <c r="M185" s="49"/>
      <c r="N185" s="49" t="str">
        <f t="shared" si="45"/>
        <v/>
      </c>
      <c r="O185" s="29"/>
      <c r="P185" s="54" t="str">
        <f t="shared" si="46"/>
        <v>BOŞ</v>
      </c>
      <c r="Q185" s="54">
        <f t="shared" ca="1" si="47"/>
        <v>0</v>
      </c>
      <c r="R185" s="2" t="str">
        <f ca="1">IFERROR(IF(COUNTIF($F$17:F185,F185)=1,IF(AND(_xlfn.DAYS(TODAY(),E185)&gt;34,U185=0),"HATA"),"DOĞRU"),"HATA")</f>
        <v>DOĞRU</v>
      </c>
      <c r="S185" s="29" t="str">
        <f t="shared" si="48"/>
        <v>DOĞRU</v>
      </c>
      <c r="T185" s="20">
        <f>IF(COUNTIF($F$17:F185,F185)=1,IF(SUMIF($F$17:$F$202,F185,$N$17:$N$202)&gt;=4250000,4250,SUMIF($F$17:$F$202,F185,$N$17:$N$202)*0.001),0)</f>
        <v>0</v>
      </c>
      <c r="U185" s="57" t="str">
        <f t="shared" ca="1" si="49"/>
        <v/>
      </c>
      <c r="V185" s="8" t="str">
        <f t="shared" si="50"/>
        <v/>
      </c>
      <c r="W185" s="8">
        <f t="shared" si="51"/>
        <v>0</v>
      </c>
      <c r="Z185" s="3" t="b">
        <f>IF(COUNTIF($W$17:W185,W185)=1,IF(W185&lt;&gt;"MALIN CİNSİ 1",IF(W185&lt;&gt;0,ROW(W185),"")))</f>
        <v>0</v>
      </c>
      <c r="AB185" s="21" t="e">
        <f>SMALL($Z$17:$Z$245,ROWS($A$7:A175))</f>
        <v>#NUM!</v>
      </c>
      <c r="AF185" s="3" t="str">
        <f t="shared" si="42"/>
        <v/>
      </c>
    </row>
    <row r="186" spans="1:32" ht="24.95" customHeight="1" x14ac:dyDescent="0.25">
      <c r="A186" s="5">
        <v>84</v>
      </c>
      <c r="B186" s="6"/>
      <c r="C186" s="31"/>
      <c r="D186" s="6"/>
      <c r="E186" s="11"/>
      <c r="F186" s="6"/>
      <c r="G186" s="6"/>
      <c r="H186" s="7"/>
      <c r="I186" s="8"/>
      <c r="J186" s="8"/>
      <c r="K186" s="48">
        <f t="shared" si="43"/>
        <v>0</v>
      </c>
      <c r="L186" s="48">
        <f t="shared" si="44"/>
        <v>0</v>
      </c>
      <c r="M186" s="49"/>
      <c r="N186" s="49" t="str">
        <f t="shared" si="45"/>
        <v/>
      </c>
      <c r="O186" s="29"/>
      <c r="P186" s="54" t="str">
        <f t="shared" si="46"/>
        <v>BOŞ</v>
      </c>
      <c r="Q186" s="54">
        <f t="shared" ca="1" si="47"/>
        <v>0</v>
      </c>
      <c r="R186" s="2" t="str">
        <f ca="1">IFERROR(IF(COUNTIF($F$17:F186,F186)=1,IF(AND(_xlfn.DAYS(TODAY(),E186)&gt;34,U186=0),"HATA"),"DOĞRU"),"HATA")</f>
        <v>DOĞRU</v>
      </c>
      <c r="S186" s="29" t="str">
        <f t="shared" si="48"/>
        <v>DOĞRU</v>
      </c>
      <c r="T186" s="20">
        <f>IF(COUNTIF($F$17:F186,F186)=1,IF(SUMIF($F$17:$F$202,F186,$N$17:$N$202)&gt;=4250000,4250,SUMIF($F$17:$F$202,F186,$N$17:$N$202)*0.001),0)</f>
        <v>0</v>
      </c>
      <c r="U186" s="57" t="str">
        <f t="shared" ca="1" si="49"/>
        <v/>
      </c>
      <c r="V186" s="8" t="str">
        <f t="shared" si="50"/>
        <v/>
      </c>
      <c r="W186" s="8">
        <f t="shared" si="51"/>
        <v>0</v>
      </c>
      <c r="Z186" s="3" t="b">
        <f>IF(COUNTIF($W$17:W186,W186)=1,IF(W186&lt;&gt;"MALIN CİNSİ 1",IF(W186&lt;&gt;0,ROW(W186),"")))</f>
        <v>0</v>
      </c>
      <c r="AB186" s="21" t="e">
        <f>SMALL($Z$17:$Z$245,ROWS($A$7:A176))</f>
        <v>#NUM!</v>
      </c>
      <c r="AF186" s="3" t="str">
        <f t="shared" si="42"/>
        <v/>
      </c>
    </row>
    <row r="187" spans="1:32" ht="24.95" customHeight="1" x14ac:dyDescent="0.25">
      <c r="A187" s="5">
        <v>85</v>
      </c>
      <c r="B187" s="6"/>
      <c r="C187" s="31"/>
      <c r="D187" s="6"/>
      <c r="E187" s="11"/>
      <c r="F187" s="6"/>
      <c r="G187" s="6"/>
      <c r="H187" s="7"/>
      <c r="I187" s="8"/>
      <c r="J187" s="8"/>
      <c r="K187" s="48">
        <f t="shared" ref="K187:K194" si="52">IF(I187="",H187*J187,I187*J187)</f>
        <v>0</v>
      </c>
      <c r="L187" s="48">
        <f t="shared" ref="L187:L194" si="53">K187*$Y$12%</f>
        <v>0</v>
      </c>
      <c r="M187" s="49"/>
      <c r="N187" s="49" t="str">
        <f t="shared" ref="N187:N194" si="54">IF(B187="","",K187-(L187+M187))</f>
        <v/>
      </c>
      <c r="O187" s="29"/>
      <c r="P187" s="54" t="str">
        <f t="shared" si="46"/>
        <v>BOŞ</v>
      </c>
      <c r="Q187" s="54">
        <f t="shared" ca="1" si="47"/>
        <v>0</v>
      </c>
      <c r="R187" s="2" t="str">
        <f ca="1">IFERROR(IF(COUNTIF($F$17:F187,F187)=1,IF(AND(_xlfn.DAYS(TODAY(),E187)&gt;34,U187=0),"HATA"),"DOĞRU"),"HATA")</f>
        <v>DOĞRU</v>
      </c>
      <c r="S187" s="29" t="str">
        <f t="shared" si="48"/>
        <v>DOĞRU</v>
      </c>
      <c r="T187" s="20">
        <f>IF(COUNTIF($F$17:F187,F187)=1,IF(SUMIF($F$17:$F$202,F187,$N$17:$N$202)&gt;=4250000,4250,SUMIF($F$17:$F$202,F187,$N$17:$N$202)*0.001),0)</f>
        <v>0</v>
      </c>
      <c r="U187" s="57" t="str">
        <f t="shared" ca="1" si="49"/>
        <v/>
      </c>
      <c r="V187" s="8" t="str">
        <f t="shared" si="50"/>
        <v/>
      </c>
      <c r="W187" s="8">
        <f t="shared" si="51"/>
        <v>0</v>
      </c>
      <c r="Z187" s="3" t="b">
        <f>IF(COUNTIF($W$17:W187,W187)=1,IF(W187&lt;&gt;"MALIN CİNSİ 1",IF(W187&lt;&gt;0,ROW(W187),"")))</f>
        <v>0</v>
      </c>
      <c r="AB187" s="21" t="e">
        <f>SMALL($Z$17:$Z$245,ROWS($A$7:A177))</f>
        <v>#NUM!</v>
      </c>
      <c r="AF187" s="3" t="str">
        <f t="shared" si="42"/>
        <v/>
      </c>
    </row>
    <row r="188" spans="1:32" ht="24.95" customHeight="1" x14ac:dyDescent="0.25">
      <c r="A188" s="5">
        <v>86</v>
      </c>
      <c r="B188" s="6"/>
      <c r="C188" s="31"/>
      <c r="D188" s="6"/>
      <c r="E188" s="11"/>
      <c r="F188" s="6"/>
      <c r="G188" s="6"/>
      <c r="H188" s="7"/>
      <c r="I188" s="8"/>
      <c r="J188" s="8"/>
      <c r="K188" s="48">
        <f t="shared" si="52"/>
        <v>0</v>
      </c>
      <c r="L188" s="48">
        <f t="shared" si="53"/>
        <v>0</v>
      </c>
      <c r="M188" s="49"/>
      <c r="N188" s="49" t="str">
        <f t="shared" si="54"/>
        <v/>
      </c>
      <c r="O188" s="29"/>
      <c r="P188" s="54" t="str">
        <f t="shared" si="46"/>
        <v>BOŞ</v>
      </c>
      <c r="Q188" s="54">
        <f t="shared" ca="1" si="47"/>
        <v>0</v>
      </c>
      <c r="R188" s="2" t="str">
        <f ca="1">IFERROR(IF(COUNTIF($F$17:F188,F188)=1,IF(AND(_xlfn.DAYS(TODAY(),E188)&gt;34,U188=0),"HATA"),"DOĞRU"),"HATA")</f>
        <v>DOĞRU</v>
      </c>
      <c r="S188" s="29" t="str">
        <f t="shared" si="48"/>
        <v>DOĞRU</v>
      </c>
      <c r="T188" s="20">
        <f>IF(COUNTIF($F$17:F188,F188)=1,IF(SUMIF($F$17:$F$202,F188,$N$17:$N$202)&gt;=4250000,4250,SUMIF($F$17:$F$202,F188,$N$17:$N$202)*0.001),0)</f>
        <v>0</v>
      </c>
      <c r="U188" s="57" t="str">
        <f t="shared" ca="1" si="49"/>
        <v/>
      </c>
      <c r="V188" s="8" t="str">
        <f t="shared" si="50"/>
        <v/>
      </c>
      <c r="W188" s="8">
        <f t="shared" si="51"/>
        <v>0</v>
      </c>
      <c r="Z188" s="3" t="b">
        <f>IF(COUNTIF($W$17:W188,W188)=1,IF(W188&lt;&gt;"MALIN CİNSİ 1",IF(W188&lt;&gt;0,ROW(W188),"")))</f>
        <v>0</v>
      </c>
      <c r="AB188" s="21" t="e">
        <f>SMALL($Z$17:$Z$245,ROWS($A$7:A178))</f>
        <v>#NUM!</v>
      </c>
      <c r="AF188" s="3" t="str">
        <f t="shared" si="42"/>
        <v/>
      </c>
    </row>
    <row r="189" spans="1:32" ht="24.95" customHeight="1" x14ac:dyDescent="0.25">
      <c r="A189" s="5">
        <v>87</v>
      </c>
      <c r="B189" s="6"/>
      <c r="C189" s="31"/>
      <c r="D189" s="6"/>
      <c r="E189" s="11"/>
      <c r="F189" s="6"/>
      <c r="G189" s="6"/>
      <c r="H189" s="7"/>
      <c r="I189" s="8"/>
      <c r="J189" s="8"/>
      <c r="K189" s="48">
        <f t="shared" si="52"/>
        <v>0</v>
      </c>
      <c r="L189" s="48">
        <f t="shared" si="53"/>
        <v>0</v>
      </c>
      <c r="M189" s="49"/>
      <c r="N189" s="49" t="str">
        <f t="shared" si="54"/>
        <v/>
      </c>
      <c r="O189" s="29"/>
      <c r="P189" s="54" t="str">
        <f t="shared" si="46"/>
        <v>BOŞ</v>
      </c>
      <c r="Q189" s="54">
        <f t="shared" ca="1" si="47"/>
        <v>0</v>
      </c>
      <c r="R189" s="2" t="str">
        <f ca="1">IFERROR(IF(COUNTIF($F$17:F189,F189)=1,IF(AND(_xlfn.DAYS(TODAY(),E189)&gt;34,U189=0),"HATA"),"DOĞRU"),"HATA")</f>
        <v>DOĞRU</v>
      </c>
      <c r="S189" s="29" t="str">
        <f t="shared" si="48"/>
        <v>DOĞRU</v>
      </c>
      <c r="T189" s="20">
        <f>IF(COUNTIF($F$17:F189,F189)=1,IF(SUMIF($F$17:$F$202,F189,$N$17:$N$202)&gt;=4250000,4250,SUMIF($F$17:$F$202,F189,$N$17:$N$202)*0.001),0)</f>
        <v>0</v>
      </c>
      <c r="U189" s="57" t="str">
        <f t="shared" ca="1" si="49"/>
        <v/>
      </c>
      <c r="V189" s="8" t="str">
        <f t="shared" si="50"/>
        <v/>
      </c>
      <c r="W189" s="8">
        <f t="shared" si="51"/>
        <v>0</v>
      </c>
      <c r="Z189" s="3" t="b">
        <f>IF(COUNTIF($W$17:W189,W189)=1,IF(W189&lt;&gt;"MALIN CİNSİ 1",IF(W189&lt;&gt;0,ROW(W189),"")))</f>
        <v>0</v>
      </c>
      <c r="AB189" s="21" t="e">
        <f>SMALL($Z$17:$Z$245,ROWS($A$7:A179))</f>
        <v>#NUM!</v>
      </c>
      <c r="AF189" s="3" t="str">
        <f t="shared" si="42"/>
        <v/>
      </c>
    </row>
    <row r="190" spans="1:32" ht="24.95" customHeight="1" x14ac:dyDescent="0.25">
      <c r="A190" s="5">
        <v>88</v>
      </c>
      <c r="B190" s="6"/>
      <c r="C190" s="31"/>
      <c r="D190" s="6"/>
      <c r="E190" s="11"/>
      <c r="F190" s="6"/>
      <c r="G190" s="6"/>
      <c r="H190" s="7"/>
      <c r="I190" s="8"/>
      <c r="J190" s="8"/>
      <c r="K190" s="48">
        <f t="shared" si="52"/>
        <v>0</v>
      </c>
      <c r="L190" s="48">
        <f t="shared" si="53"/>
        <v>0</v>
      </c>
      <c r="M190" s="49"/>
      <c r="N190" s="49" t="str">
        <f t="shared" si="54"/>
        <v/>
      </c>
      <c r="O190" s="29"/>
      <c r="P190" s="54" t="str">
        <f t="shared" si="46"/>
        <v>BOŞ</v>
      </c>
      <c r="Q190" s="54">
        <f t="shared" ca="1" si="47"/>
        <v>0</v>
      </c>
      <c r="R190" s="2" t="str">
        <f ca="1">IFERROR(IF(COUNTIF($F$17:F190,F190)=1,IF(AND(_xlfn.DAYS(TODAY(),E190)&gt;34,U190=0),"HATA"),"DOĞRU"),"HATA")</f>
        <v>DOĞRU</v>
      </c>
      <c r="S190" s="29" t="str">
        <f t="shared" si="48"/>
        <v>DOĞRU</v>
      </c>
      <c r="T190" s="20">
        <f>IF(COUNTIF($F$17:F190,F190)=1,IF(SUMIF($F$17:$F$202,F190,$N$17:$N$202)&gt;=4250000,4250,SUMIF($F$17:$F$202,F190,$N$17:$N$202)*0.001),0)</f>
        <v>0</v>
      </c>
      <c r="U190" s="57" t="str">
        <f t="shared" ca="1" si="49"/>
        <v/>
      </c>
      <c r="V190" s="8" t="str">
        <f t="shared" si="50"/>
        <v/>
      </c>
      <c r="W190" s="8">
        <f t="shared" si="51"/>
        <v>0</v>
      </c>
      <c r="Z190" s="3" t="b">
        <f>IF(COUNTIF($W$17:W190,W190)=1,IF(W190&lt;&gt;"MALIN CİNSİ 1",IF(W190&lt;&gt;0,ROW(W190),"")))</f>
        <v>0</v>
      </c>
      <c r="AB190" s="21" t="e">
        <f>SMALL($Z$17:$Z$245,ROWS($A$7:A180))</f>
        <v>#NUM!</v>
      </c>
      <c r="AF190" s="3" t="str">
        <f t="shared" si="42"/>
        <v/>
      </c>
    </row>
    <row r="191" spans="1:32" ht="24.95" customHeight="1" x14ac:dyDescent="0.25">
      <c r="A191" s="5">
        <v>89</v>
      </c>
      <c r="B191" s="6"/>
      <c r="C191" s="31"/>
      <c r="D191" s="6"/>
      <c r="E191" s="11"/>
      <c r="F191" s="6"/>
      <c r="G191" s="6"/>
      <c r="H191" s="7"/>
      <c r="I191" s="8"/>
      <c r="J191" s="8"/>
      <c r="K191" s="48">
        <f t="shared" si="52"/>
        <v>0</v>
      </c>
      <c r="L191" s="48">
        <f t="shared" si="53"/>
        <v>0</v>
      </c>
      <c r="M191" s="49"/>
      <c r="N191" s="49" t="str">
        <f t="shared" si="54"/>
        <v/>
      </c>
      <c r="O191" s="29"/>
      <c r="P191" s="54" t="str">
        <f t="shared" si="46"/>
        <v>BOŞ</v>
      </c>
      <c r="Q191" s="54">
        <f t="shared" ca="1" si="47"/>
        <v>0</v>
      </c>
      <c r="R191" s="2" t="str">
        <f ca="1">IFERROR(IF(COUNTIF($F$17:F191,F191)=1,IF(AND(_xlfn.DAYS(TODAY(),E191)&gt;34,U191=0),"HATA"),"DOĞRU"),"HATA")</f>
        <v>DOĞRU</v>
      </c>
      <c r="S191" s="29" t="str">
        <f t="shared" si="48"/>
        <v>DOĞRU</v>
      </c>
      <c r="T191" s="20">
        <f>IF(COUNTIF($F$17:F191,F191)=1,IF(SUMIF($F$17:$F$202,F191,$N$17:$N$202)&gt;=4250000,4250,SUMIF($F$17:$F$202,F191,$N$17:$N$202)*0.001),0)</f>
        <v>0</v>
      </c>
      <c r="U191" s="57" t="str">
        <f t="shared" ca="1" si="49"/>
        <v/>
      </c>
      <c r="V191" s="8" t="str">
        <f t="shared" si="50"/>
        <v/>
      </c>
      <c r="W191" s="8">
        <f t="shared" si="51"/>
        <v>0</v>
      </c>
      <c r="Z191" s="3" t="b">
        <f>IF(COUNTIF($W$17:W191,W191)=1,IF(W191&lt;&gt;"MALIN CİNSİ 1",IF(W191&lt;&gt;0,ROW(W191),"")))</f>
        <v>0</v>
      </c>
      <c r="AB191" s="21" t="e">
        <f>SMALL($Z$17:$Z$245,ROWS($A$7:A181))</f>
        <v>#NUM!</v>
      </c>
      <c r="AF191" s="3" t="str">
        <f t="shared" si="42"/>
        <v/>
      </c>
    </row>
    <row r="192" spans="1:32" ht="24.95" customHeight="1" x14ac:dyDescent="0.25">
      <c r="A192" s="5">
        <v>90</v>
      </c>
      <c r="B192" s="6"/>
      <c r="C192" s="31"/>
      <c r="D192" s="6"/>
      <c r="E192" s="11"/>
      <c r="F192" s="6"/>
      <c r="G192" s="6"/>
      <c r="H192" s="7"/>
      <c r="I192" s="8"/>
      <c r="J192" s="8"/>
      <c r="K192" s="48">
        <f t="shared" si="52"/>
        <v>0</v>
      </c>
      <c r="L192" s="48">
        <f t="shared" si="53"/>
        <v>0</v>
      </c>
      <c r="M192" s="49"/>
      <c r="N192" s="49" t="str">
        <f t="shared" si="54"/>
        <v/>
      </c>
      <c r="O192" s="29"/>
      <c r="P192" s="54" t="str">
        <f t="shared" si="46"/>
        <v>BOŞ</v>
      </c>
      <c r="Q192" s="54">
        <f t="shared" ca="1" si="47"/>
        <v>0</v>
      </c>
      <c r="R192" s="2" t="str">
        <f ca="1">IFERROR(IF(COUNTIF($F$17:F192,F192)=1,IF(AND(_xlfn.DAYS(TODAY(),E192)&gt;34,U192=0),"HATA"),"DOĞRU"),"HATA")</f>
        <v>DOĞRU</v>
      </c>
      <c r="S192" s="29" t="str">
        <f t="shared" si="48"/>
        <v>DOĞRU</v>
      </c>
      <c r="T192" s="20">
        <f>IF(COUNTIF($F$17:F192,F192)=1,IF(SUMIF($F$17:$F$202,F192,$N$17:$N$202)&gt;=4250000,4250,SUMIF($F$17:$F$202,F192,$N$17:$N$202)*0.001),0)</f>
        <v>0</v>
      </c>
      <c r="U192" s="57" t="str">
        <f t="shared" ca="1" si="49"/>
        <v/>
      </c>
      <c r="V192" s="8" t="str">
        <f t="shared" si="50"/>
        <v/>
      </c>
      <c r="W192" s="8">
        <f t="shared" si="51"/>
        <v>0</v>
      </c>
      <c r="Z192" s="3" t="b">
        <f>IF(COUNTIF($W$17:W192,W192)=1,IF(W192&lt;&gt;"MALIN CİNSİ 1",IF(W192&lt;&gt;0,ROW(W192),"")))</f>
        <v>0</v>
      </c>
      <c r="AB192" s="21" t="e">
        <f>SMALL($Z$17:$Z$245,ROWS($A$7:A182))</f>
        <v>#NUM!</v>
      </c>
      <c r="AF192" s="3" t="str">
        <f t="shared" si="42"/>
        <v/>
      </c>
    </row>
    <row r="193" spans="1:32" ht="24.95" customHeight="1" x14ac:dyDescent="0.25">
      <c r="A193" s="5">
        <v>91</v>
      </c>
      <c r="B193" s="6"/>
      <c r="C193" s="31"/>
      <c r="D193" s="6"/>
      <c r="E193" s="11"/>
      <c r="F193" s="6"/>
      <c r="G193" s="6"/>
      <c r="H193" s="7"/>
      <c r="I193" s="8"/>
      <c r="J193" s="8"/>
      <c r="K193" s="48">
        <f t="shared" si="52"/>
        <v>0</v>
      </c>
      <c r="L193" s="48">
        <f t="shared" si="53"/>
        <v>0</v>
      </c>
      <c r="M193" s="49"/>
      <c r="N193" s="49" t="str">
        <f t="shared" si="54"/>
        <v/>
      </c>
      <c r="O193" s="29"/>
      <c r="P193" s="54" t="str">
        <f t="shared" si="46"/>
        <v>BOŞ</v>
      </c>
      <c r="Q193" s="54">
        <f t="shared" ca="1" si="47"/>
        <v>0</v>
      </c>
      <c r="R193" s="2" t="str">
        <f ca="1">IFERROR(IF(COUNTIF($F$17:F193,F193)=1,IF(AND(_xlfn.DAYS(TODAY(),E193)&gt;34,U193=0),"HATA"),"DOĞRU"),"HATA")</f>
        <v>DOĞRU</v>
      </c>
      <c r="S193" s="29" t="str">
        <f t="shared" si="48"/>
        <v>DOĞRU</v>
      </c>
      <c r="T193" s="20">
        <f>IF(COUNTIF($F$17:F193,F193)=1,IF(SUMIF($F$17:$F$202,F193,$N$17:$N$202)&gt;=4250000,4250,SUMIF($F$17:$F$202,F193,$N$17:$N$202)*0.001),0)</f>
        <v>0</v>
      </c>
      <c r="U193" s="57" t="str">
        <f t="shared" ca="1" si="49"/>
        <v/>
      </c>
      <c r="V193" s="8" t="str">
        <f t="shared" si="50"/>
        <v/>
      </c>
      <c r="W193" s="8">
        <f t="shared" si="51"/>
        <v>0</v>
      </c>
      <c r="Z193" s="3" t="b">
        <f>IF(COUNTIF($W$17:W193,W193)=1,IF(W193&lt;&gt;"MALIN CİNSİ 1",IF(W193&lt;&gt;0,ROW(W193),"")))</f>
        <v>0</v>
      </c>
      <c r="AB193" s="21" t="e">
        <f>SMALL($Z$17:$Z$245,ROWS($A$7:A183))</f>
        <v>#NUM!</v>
      </c>
      <c r="AF193" s="3" t="str">
        <f t="shared" si="42"/>
        <v/>
      </c>
    </row>
    <row r="194" spans="1:32" ht="24.95" customHeight="1" x14ac:dyDescent="0.25">
      <c r="A194" s="5">
        <v>92</v>
      </c>
      <c r="B194" s="6"/>
      <c r="C194" s="31"/>
      <c r="D194" s="6"/>
      <c r="E194" s="11"/>
      <c r="F194" s="6"/>
      <c r="G194" s="6"/>
      <c r="H194" s="7"/>
      <c r="I194" s="8"/>
      <c r="J194" s="8"/>
      <c r="K194" s="48">
        <f t="shared" si="52"/>
        <v>0</v>
      </c>
      <c r="L194" s="48">
        <f t="shared" si="53"/>
        <v>0</v>
      </c>
      <c r="M194" s="49"/>
      <c r="N194" s="49" t="str">
        <f t="shared" si="54"/>
        <v/>
      </c>
      <c r="O194" s="29"/>
      <c r="P194" s="54" t="str">
        <f t="shared" si="46"/>
        <v>BOŞ</v>
      </c>
      <c r="Q194" s="54">
        <f t="shared" ca="1" si="47"/>
        <v>0</v>
      </c>
      <c r="R194" s="2" t="str">
        <f ca="1">IFERROR(IF(COUNTIF($F$17:F194,F194)=1,IF(AND(_xlfn.DAYS(TODAY(),E194)&gt;34,U194=0),"HATA"),"DOĞRU"),"HATA")</f>
        <v>DOĞRU</v>
      </c>
      <c r="S194" s="29" t="str">
        <f t="shared" si="48"/>
        <v>DOĞRU</v>
      </c>
      <c r="T194" s="20">
        <f>IF(COUNTIF($F$17:F194,F194)=1,IF(SUMIF($F$17:$F$202,F194,$N$17:$N$202)&gt;=4250000,4250,SUMIF($F$17:$F$202,F194,$N$17:$N$202)*0.001),0)</f>
        <v>0</v>
      </c>
      <c r="U194" s="57" t="str">
        <f t="shared" ca="1" si="49"/>
        <v/>
      </c>
      <c r="V194" s="8" t="str">
        <f t="shared" si="50"/>
        <v/>
      </c>
      <c r="W194" s="8">
        <f t="shared" si="51"/>
        <v>0</v>
      </c>
      <c r="Z194" s="3" t="b">
        <f>IF(COUNTIF($W$17:W194,W194)=1,IF(W194&lt;&gt;"MALIN CİNSİ 1",IF(W194&lt;&gt;0,ROW(W194),"")))</f>
        <v>0</v>
      </c>
      <c r="AB194" s="21" t="e">
        <f>SMALL($Z$17:$Z$245,ROWS($A$7:A184))</f>
        <v>#NUM!</v>
      </c>
      <c r="AF194" s="3" t="str">
        <f t="shared" si="42"/>
        <v/>
      </c>
    </row>
    <row r="195" spans="1:32" ht="24.95" customHeight="1" x14ac:dyDescent="0.25">
      <c r="A195" s="5">
        <v>93</v>
      </c>
      <c r="B195" s="6"/>
      <c r="C195" s="31"/>
      <c r="D195" s="6"/>
      <c r="E195" s="11"/>
      <c r="F195" s="6"/>
      <c r="G195" s="6"/>
      <c r="H195" s="7"/>
      <c r="I195" s="8"/>
      <c r="J195" s="8"/>
      <c r="K195" s="48">
        <f t="shared" ref="K195:K202" si="55">IF(I195="",H195*J195,I195*J195)</f>
        <v>0</v>
      </c>
      <c r="L195" s="48">
        <f t="shared" ref="L195:L202" si="56">K195*$Y$12%</f>
        <v>0</v>
      </c>
      <c r="M195" s="49"/>
      <c r="N195" s="49" t="str">
        <f t="shared" ref="N195:N202" si="57">IF(B195="","",K195-(L195+M195))</f>
        <v/>
      </c>
      <c r="O195" s="29"/>
      <c r="P195" s="54" t="str">
        <f t="shared" si="46"/>
        <v>BOŞ</v>
      </c>
      <c r="Q195" s="54">
        <f t="shared" ca="1" si="47"/>
        <v>0</v>
      </c>
      <c r="R195" s="2" t="str">
        <f ca="1">IFERROR(IF(COUNTIF($F$17:F195,F195)=1,IF(AND(_xlfn.DAYS(TODAY(),E195)&gt;34,U195=0),"HATA"),"DOĞRU"),"HATA")</f>
        <v>DOĞRU</v>
      </c>
      <c r="S195" s="29" t="str">
        <f t="shared" si="48"/>
        <v>DOĞRU</v>
      </c>
      <c r="T195" s="20">
        <f>IF(COUNTIF($F$17:F195,F195)=1,IF(SUMIF($F$17:$F$202,F195,$N$17:$N$202)&gt;=4250000,4250,SUMIF($F$17:$F$202,F195,$N$17:$N$202)*0.001),0)</f>
        <v>0</v>
      </c>
      <c r="U195" s="57" t="str">
        <f t="shared" ca="1" si="49"/>
        <v/>
      </c>
      <c r="V195" s="8" t="str">
        <f t="shared" si="50"/>
        <v/>
      </c>
      <c r="W195" s="8">
        <f t="shared" si="51"/>
        <v>0</v>
      </c>
      <c r="Z195" s="3" t="b">
        <f>IF(COUNTIF($W$17:W195,W195)=1,IF(W195&lt;&gt;"MALIN CİNSİ 1",IF(W195&lt;&gt;0,ROW(W195),"")))</f>
        <v>0</v>
      </c>
      <c r="AB195" s="21" t="e">
        <f>SMALL($Z$17:$Z$245,ROWS($A$7:A185))</f>
        <v>#NUM!</v>
      </c>
      <c r="AF195" s="3" t="str">
        <f t="shared" si="42"/>
        <v/>
      </c>
    </row>
    <row r="196" spans="1:32" ht="24.95" customHeight="1" x14ac:dyDescent="0.25">
      <c r="A196" s="5">
        <v>94</v>
      </c>
      <c r="B196" s="6"/>
      <c r="C196" s="31"/>
      <c r="D196" s="6"/>
      <c r="E196" s="11"/>
      <c r="F196" s="6"/>
      <c r="G196" s="6"/>
      <c r="H196" s="7"/>
      <c r="I196" s="8"/>
      <c r="J196" s="8"/>
      <c r="K196" s="48">
        <f t="shared" si="55"/>
        <v>0</v>
      </c>
      <c r="L196" s="48">
        <f t="shared" si="56"/>
        <v>0</v>
      </c>
      <c r="M196" s="49"/>
      <c r="N196" s="49" t="str">
        <f t="shared" si="57"/>
        <v/>
      </c>
      <c r="O196" s="29"/>
      <c r="P196" s="54" t="str">
        <f t="shared" si="46"/>
        <v>BOŞ</v>
      </c>
      <c r="Q196" s="54">
        <f t="shared" ca="1" si="47"/>
        <v>0</v>
      </c>
      <c r="R196" s="2" t="str">
        <f ca="1">IFERROR(IF(COUNTIF($F$17:F196,F196)=1,IF(AND(_xlfn.DAYS(TODAY(),E196)&gt;34,U196=0),"HATA"),"DOĞRU"),"HATA")</f>
        <v>DOĞRU</v>
      </c>
      <c r="S196" s="29" t="str">
        <f t="shared" si="48"/>
        <v>DOĞRU</v>
      </c>
      <c r="T196" s="20">
        <f>IF(COUNTIF($F$17:F196,F196)=1,IF(SUMIF($F$17:$F$202,F196,$N$17:$N$202)&gt;=4250000,4250,SUMIF($F$17:$F$202,F196,$N$17:$N$202)*0.001),0)</f>
        <v>0</v>
      </c>
      <c r="U196" s="57" t="str">
        <f t="shared" ca="1" si="49"/>
        <v/>
      </c>
      <c r="V196" s="8" t="str">
        <f t="shared" si="50"/>
        <v/>
      </c>
      <c r="W196" s="8">
        <f t="shared" si="51"/>
        <v>0</v>
      </c>
      <c r="Z196" s="3" t="b">
        <f>IF(COUNTIF($W$17:W196,W196)=1,IF(W196&lt;&gt;"MALIN CİNSİ 1",IF(W196&lt;&gt;0,ROW(W196),"")))</f>
        <v>0</v>
      </c>
      <c r="AB196" s="21" t="e">
        <f>SMALL($Z$17:$Z$245,ROWS($A$7:A186))</f>
        <v>#NUM!</v>
      </c>
      <c r="AF196" s="3" t="str">
        <f t="shared" si="42"/>
        <v/>
      </c>
    </row>
    <row r="197" spans="1:32" ht="24.95" customHeight="1" x14ac:dyDescent="0.25">
      <c r="A197" s="5">
        <v>95</v>
      </c>
      <c r="B197" s="6"/>
      <c r="C197" s="31"/>
      <c r="D197" s="6"/>
      <c r="E197" s="11"/>
      <c r="F197" s="6"/>
      <c r="G197" s="6"/>
      <c r="H197" s="7"/>
      <c r="I197" s="8"/>
      <c r="J197" s="8"/>
      <c r="K197" s="48">
        <f t="shared" si="55"/>
        <v>0</v>
      </c>
      <c r="L197" s="48">
        <f t="shared" si="56"/>
        <v>0</v>
      </c>
      <c r="M197" s="49"/>
      <c r="N197" s="49" t="str">
        <f t="shared" si="57"/>
        <v/>
      </c>
      <c r="O197" s="29"/>
      <c r="P197" s="54" t="str">
        <f t="shared" si="46"/>
        <v>BOŞ</v>
      </c>
      <c r="Q197" s="54">
        <f t="shared" ca="1" si="47"/>
        <v>0</v>
      </c>
      <c r="R197" s="2" t="str">
        <f ca="1">IFERROR(IF(COUNTIF($F$17:F197,F197)=1,IF(AND(_xlfn.DAYS(TODAY(),E197)&gt;34,U197=0),"HATA"),"DOĞRU"),"HATA")</f>
        <v>DOĞRU</v>
      </c>
      <c r="S197" s="29" t="str">
        <f t="shared" si="48"/>
        <v>DOĞRU</v>
      </c>
      <c r="T197" s="20">
        <f>IF(COUNTIF($F$17:F197,F197)=1,IF(SUMIF($F$17:$F$202,F197,$N$17:$N$202)&gt;=4250000,4250,SUMIF($F$17:$F$202,F197,$N$17:$N$202)*0.001),0)</f>
        <v>0</v>
      </c>
      <c r="U197" s="57" t="str">
        <f t="shared" ca="1" si="49"/>
        <v/>
      </c>
      <c r="V197" s="8" t="str">
        <f t="shared" si="50"/>
        <v/>
      </c>
      <c r="W197" s="8">
        <f t="shared" si="51"/>
        <v>0</v>
      </c>
      <c r="Z197" s="3" t="b">
        <f>IF(COUNTIF($W$17:W197,W197)=1,IF(W197&lt;&gt;"MALIN CİNSİ 1",IF(W197&lt;&gt;0,ROW(W197),"")))</f>
        <v>0</v>
      </c>
      <c r="AB197" s="21" t="e">
        <f>SMALL($Z$17:$Z$245,ROWS($A$7:A187))</f>
        <v>#NUM!</v>
      </c>
      <c r="AF197" s="3" t="str">
        <f t="shared" si="42"/>
        <v/>
      </c>
    </row>
    <row r="198" spans="1:32" ht="24.95" customHeight="1" x14ac:dyDescent="0.25">
      <c r="A198" s="5">
        <v>96</v>
      </c>
      <c r="B198" s="6"/>
      <c r="C198" s="31"/>
      <c r="D198" s="6"/>
      <c r="E198" s="11"/>
      <c r="F198" s="6"/>
      <c r="G198" s="6"/>
      <c r="H198" s="7"/>
      <c r="I198" s="8"/>
      <c r="J198" s="8"/>
      <c r="K198" s="48">
        <f t="shared" si="55"/>
        <v>0</v>
      </c>
      <c r="L198" s="48">
        <f t="shared" si="56"/>
        <v>0</v>
      </c>
      <c r="M198" s="49"/>
      <c r="N198" s="49" t="str">
        <f t="shared" si="57"/>
        <v/>
      </c>
      <c r="O198" s="29"/>
      <c r="P198" s="54" t="str">
        <f t="shared" si="46"/>
        <v>BOŞ</v>
      </c>
      <c r="Q198" s="54">
        <f t="shared" ca="1" si="47"/>
        <v>0</v>
      </c>
      <c r="R198" s="2" t="str">
        <f ca="1">IFERROR(IF(COUNTIF($F$17:F198,F198)=1,IF(AND(_xlfn.DAYS(TODAY(),E198)&gt;34,U198=0),"HATA"),"DOĞRU"),"HATA")</f>
        <v>DOĞRU</v>
      </c>
      <c r="S198" s="29" t="str">
        <f t="shared" si="48"/>
        <v>DOĞRU</v>
      </c>
      <c r="T198" s="20">
        <f>IF(COUNTIF($F$17:F198,F198)=1,IF(SUMIF($F$17:$F$202,F198,$N$17:$N$202)&gt;=4250000,4250,SUMIF($F$17:$F$202,F198,$N$17:$N$202)*0.001),0)</f>
        <v>0</v>
      </c>
      <c r="U198" s="57" t="str">
        <f t="shared" ca="1" si="49"/>
        <v/>
      </c>
      <c r="V198" s="8" t="str">
        <f t="shared" si="50"/>
        <v/>
      </c>
      <c r="W198" s="8">
        <f t="shared" si="51"/>
        <v>0</v>
      </c>
      <c r="Z198" s="3" t="b">
        <f>IF(COUNTIF($W$17:W198,W198)=1,IF(W198&lt;&gt;"MALIN CİNSİ 1",IF(W198&lt;&gt;0,ROW(W198),"")))</f>
        <v>0</v>
      </c>
      <c r="AB198" s="21" t="e">
        <f>SMALL($Z$17:$Z$245,ROWS($A$7:A188))</f>
        <v>#NUM!</v>
      </c>
      <c r="AF198" s="3" t="str">
        <f t="shared" si="42"/>
        <v/>
      </c>
    </row>
    <row r="199" spans="1:32" ht="24.95" customHeight="1" x14ac:dyDescent="0.25">
      <c r="A199" s="5">
        <v>97</v>
      </c>
      <c r="B199" s="6"/>
      <c r="C199" s="31"/>
      <c r="D199" s="6"/>
      <c r="E199" s="11"/>
      <c r="F199" s="6"/>
      <c r="G199" s="6"/>
      <c r="H199" s="7"/>
      <c r="I199" s="8"/>
      <c r="J199" s="8"/>
      <c r="K199" s="48">
        <f t="shared" si="55"/>
        <v>0</v>
      </c>
      <c r="L199" s="48">
        <f t="shared" si="56"/>
        <v>0</v>
      </c>
      <c r="M199" s="49"/>
      <c r="N199" s="49" t="str">
        <f t="shared" si="57"/>
        <v/>
      </c>
      <c r="O199" s="29"/>
      <c r="P199" s="54" t="str">
        <f t="shared" si="46"/>
        <v>BOŞ</v>
      </c>
      <c r="Q199" s="54">
        <f t="shared" ca="1" si="47"/>
        <v>0</v>
      </c>
      <c r="R199" s="2" t="str">
        <f ca="1">IFERROR(IF(COUNTIF($F$17:F199,F199)=1,IF(AND(_xlfn.DAYS(TODAY(),E199)&gt;34,U199=0),"HATA"),"DOĞRU"),"HATA")</f>
        <v>DOĞRU</v>
      </c>
      <c r="S199" s="29" t="str">
        <f t="shared" si="48"/>
        <v>DOĞRU</v>
      </c>
      <c r="T199" s="20">
        <f>IF(COUNTIF($F$17:F199,F199)=1,IF(SUMIF($F$17:$F$202,F199,$N$17:$N$202)&gt;=4250000,4250,SUMIF($F$17:$F$202,F199,$N$17:$N$202)*0.001),0)</f>
        <v>0</v>
      </c>
      <c r="U199" s="57" t="str">
        <f t="shared" ca="1" si="49"/>
        <v/>
      </c>
      <c r="V199" s="8" t="str">
        <f t="shared" si="50"/>
        <v/>
      </c>
      <c r="W199" s="8">
        <f t="shared" si="51"/>
        <v>0</v>
      </c>
      <c r="Z199" s="3" t="b">
        <f>IF(COUNTIF($W$17:W199,W199)=1,IF(W199&lt;&gt;"MALIN CİNSİ 1",IF(W199&lt;&gt;0,ROW(W199),"")))</f>
        <v>0</v>
      </c>
      <c r="AB199" s="21" t="e">
        <f>SMALL($Z$17:$Z$245,ROWS($A$7:A189))</f>
        <v>#NUM!</v>
      </c>
      <c r="AF199" s="3" t="str">
        <f t="shared" si="42"/>
        <v/>
      </c>
    </row>
    <row r="200" spans="1:32" ht="24.95" customHeight="1" x14ac:dyDescent="0.25">
      <c r="A200" s="5">
        <v>98</v>
      </c>
      <c r="B200" s="6"/>
      <c r="C200" s="31"/>
      <c r="D200" s="6"/>
      <c r="E200" s="11"/>
      <c r="F200" s="6"/>
      <c r="G200" s="6"/>
      <c r="H200" s="7"/>
      <c r="I200" s="8"/>
      <c r="J200" s="8"/>
      <c r="K200" s="48">
        <f t="shared" si="55"/>
        <v>0</v>
      </c>
      <c r="L200" s="48">
        <f t="shared" si="56"/>
        <v>0</v>
      </c>
      <c r="M200" s="49"/>
      <c r="N200" s="49" t="str">
        <f t="shared" si="57"/>
        <v/>
      </c>
      <c r="O200" s="29"/>
      <c r="P200" s="54" t="str">
        <f t="shared" si="46"/>
        <v>BOŞ</v>
      </c>
      <c r="Q200" s="54">
        <f t="shared" ca="1" si="47"/>
        <v>0</v>
      </c>
      <c r="R200" s="2" t="str">
        <f ca="1">IFERROR(IF(COUNTIF($F$17:F200,F200)=1,IF(AND(_xlfn.DAYS(TODAY(),E200)&gt;34,U200=0),"HATA"),"DOĞRU"),"HATA")</f>
        <v>DOĞRU</v>
      </c>
      <c r="S200" s="29" t="str">
        <f t="shared" si="48"/>
        <v>DOĞRU</v>
      </c>
      <c r="T200" s="20">
        <f>IF(COUNTIF($F$17:F200,F200)=1,IF(SUMIF($F$17:$F$202,F200,$N$17:$N$202)&gt;=4250000,4250,SUMIF($F$17:$F$202,F200,$N$17:$N$202)*0.001),0)</f>
        <v>0</v>
      </c>
      <c r="U200" s="57" t="str">
        <f t="shared" ca="1" si="49"/>
        <v/>
      </c>
      <c r="V200" s="8" t="str">
        <f t="shared" si="50"/>
        <v/>
      </c>
      <c r="W200" s="8">
        <f t="shared" si="51"/>
        <v>0</v>
      </c>
      <c r="Z200" s="3" t="b">
        <f>IF(COUNTIF($W$17:W200,W200)=1,IF(W200&lt;&gt;"MALIN CİNSİ 1",IF(W200&lt;&gt;0,ROW(W200),"")))</f>
        <v>0</v>
      </c>
      <c r="AB200" s="21" t="e">
        <f>SMALL($Z$17:$Z$245,ROWS($A$7:A190))</f>
        <v>#NUM!</v>
      </c>
      <c r="AF200" s="3" t="str">
        <f t="shared" si="42"/>
        <v/>
      </c>
    </row>
    <row r="201" spans="1:32" ht="24.95" customHeight="1" x14ac:dyDescent="0.25">
      <c r="A201" s="5">
        <v>99</v>
      </c>
      <c r="B201" s="6"/>
      <c r="C201" s="31"/>
      <c r="D201" s="6"/>
      <c r="E201" s="11"/>
      <c r="F201" s="6"/>
      <c r="G201" s="6"/>
      <c r="H201" s="7"/>
      <c r="I201" s="8"/>
      <c r="J201" s="8"/>
      <c r="K201" s="48">
        <f t="shared" si="55"/>
        <v>0</v>
      </c>
      <c r="L201" s="48">
        <f t="shared" si="56"/>
        <v>0</v>
      </c>
      <c r="M201" s="49"/>
      <c r="N201" s="49" t="str">
        <f t="shared" si="57"/>
        <v/>
      </c>
      <c r="O201" s="29"/>
      <c r="P201" s="54" t="str">
        <f t="shared" si="46"/>
        <v>BOŞ</v>
      </c>
      <c r="Q201" s="54">
        <f t="shared" ca="1" si="47"/>
        <v>0</v>
      </c>
      <c r="R201" s="2" t="str">
        <f ca="1">IFERROR(IF(COUNTIF($F$17:F201,F201)=1,IF(AND(_xlfn.DAYS(TODAY(),E201)&gt;34,U201=0),"HATA"),"DOĞRU"),"HATA")</f>
        <v>DOĞRU</v>
      </c>
      <c r="S201" s="29" t="str">
        <f t="shared" si="48"/>
        <v>DOĞRU</v>
      </c>
      <c r="T201" s="20">
        <f>IF(COUNTIF($F$17:F201,F201)=1,IF(SUMIF($F$17:$F$202,F201,$N$17:$N$202)&gt;=4250000,4250,SUMIF($F$17:$F$202,F201,$N$17:$N$202)*0.001),0)</f>
        <v>0</v>
      </c>
      <c r="U201" s="57" t="str">
        <f t="shared" ca="1" si="49"/>
        <v/>
      </c>
      <c r="V201" s="8" t="str">
        <f t="shared" si="50"/>
        <v/>
      </c>
      <c r="W201" s="8">
        <f t="shared" si="51"/>
        <v>0</v>
      </c>
      <c r="Z201" s="3" t="b">
        <f>IF(COUNTIF($W$17:W201,W201)=1,IF(W201&lt;&gt;"MALIN CİNSİ 1",IF(W201&lt;&gt;0,ROW(W201),"")))</f>
        <v>0</v>
      </c>
      <c r="AB201" s="21" t="e">
        <f>SMALL($Z$17:$Z$245,ROWS($A$7:A191))</f>
        <v>#NUM!</v>
      </c>
      <c r="AF201" s="3" t="str">
        <f t="shared" si="42"/>
        <v/>
      </c>
    </row>
    <row r="202" spans="1:32" ht="24.95" customHeight="1" thickBot="1" x14ac:dyDescent="0.3">
      <c r="A202" s="5">
        <v>100</v>
      </c>
      <c r="B202" s="6"/>
      <c r="C202" s="31"/>
      <c r="D202" s="6"/>
      <c r="E202" s="11"/>
      <c r="F202" s="6"/>
      <c r="G202" s="6"/>
      <c r="H202" s="7"/>
      <c r="I202" s="8"/>
      <c r="J202" s="8"/>
      <c r="K202" s="48">
        <f t="shared" si="55"/>
        <v>0</v>
      </c>
      <c r="L202" s="48">
        <f t="shared" si="56"/>
        <v>0</v>
      </c>
      <c r="M202" s="49"/>
      <c r="N202" s="49" t="str">
        <f t="shared" si="57"/>
        <v/>
      </c>
      <c r="O202" s="29"/>
      <c r="P202" s="54" t="str">
        <f t="shared" si="46"/>
        <v>BOŞ</v>
      </c>
      <c r="Q202" s="54">
        <f t="shared" ca="1" si="47"/>
        <v>0</v>
      </c>
      <c r="R202" s="2" t="str">
        <f ca="1">IFERROR(IF(COUNTIF($F$17:F202,F202)=1,IF(AND(_xlfn.DAYS(TODAY(),E202)&gt;34,U202=0),"HATA"),"DOĞRU"),"HATA")</f>
        <v>DOĞRU</v>
      </c>
      <c r="S202" s="29" t="str">
        <f t="shared" si="48"/>
        <v>DOĞRU</v>
      </c>
      <c r="T202" s="20">
        <f>IF(COUNTIF($F$17:F202,F202)=1,IF(SUMIF($F$17:$F$202,F202,$N$17:$N$202)&gt;=4250000,4250,SUMIF($F$17:$F$202,F202,$N$17:$N$202)*0.001),0)</f>
        <v>0</v>
      </c>
      <c r="U202" s="57" t="str">
        <f t="shared" ca="1" si="49"/>
        <v/>
      </c>
      <c r="V202" s="8" t="str">
        <f t="shared" si="50"/>
        <v/>
      </c>
      <c r="W202" s="8">
        <f t="shared" si="51"/>
        <v>0</v>
      </c>
      <c r="Z202" s="3" t="b">
        <f>IF(COUNTIF($W$17:W202,W202)=1,IF(W202&lt;&gt;"MALIN CİNSİ 1",IF(W202&lt;&gt;0,ROW(W202),"")))</f>
        <v>0</v>
      </c>
      <c r="AB202" s="21" t="e">
        <f>SMALL($Z$17:$Z$245,ROWS($A$7:A192))</f>
        <v>#NUM!</v>
      </c>
      <c r="AF202" s="3" t="str">
        <f t="shared" si="42"/>
        <v/>
      </c>
    </row>
    <row r="203" spans="1:32" ht="24.95" customHeight="1" thickTop="1" thickBot="1" x14ac:dyDescent="0.3">
      <c r="A203" s="9" t="s">
        <v>26</v>
      </c>
      <c r="G203" s="4" t="s">
        <v>12</v>
      </c>
      <c r="H203" s="40">
        <f>SUM(H177:H202)</f>
        <v>0</v>
      </c>
      <c r="I203" s="40">
        <f>SUM(I177:I202)</f>
        <v>0</v>
      </c>
      <c r="J203" s="32"/>
      <c r="K203" s="41">
        <f>SUM(K177:K202)</f>
        <v>0</v>
      </c>
      <c r="L203" s="41">
        <f>SUM(L177:L202)</f>
        <v>0</v>
      </c>
      <c r="M203" s="41">
        <f>SUM(M177:M202)</f>
        <v>0</v>
      </c>
      <c r="N203" s="41">
        <f>SUM(N177:N202)</f>
        <v>0</v>
      </c>
      <c r="O203" s="29"/>
      <c r="P203" s="29"/>
      <c r="Q203" s="29"/>
      <c r="R203" s="29"/>
      <c r="S203" s="29"/>
      <c r="T203" s="22"/>
      <c r="U203" s="22"/>
      <c r="V203" s="22"/>
      <c r="Z203" s="3" t="b">
        <f>IF(COUNTIF($W$17:W203,W203)=1,IF(W203&lt;&gt;"MALIN CİNSİ 1",IF(W203&lt;&gt;0,ROW(W203),"")))</f>
        <v>0</v>
      </c>
      <c r="AB203" s="21" t="e">
        <f>SMALL($Z$17:$Z$245,ROWS($A$7:A193))</f>
        <v>#NUM!</v>
      </c>
      <c r="AF203" s="3" t="str">
        <f t="shared" si="42"/>
        <v/>
      </c>
    </row>
    <row r="204" spans="1:32" ht="15.95" customHeight="1" thickTop="1" x14ac:dyDescent="0.2">
      <c r="O204" s="29"/>
      <c r="P204" s="29"/>
      <c r="Q204" s="29"/>
      <c r="R204" s="29"/>
      <c r="Z204" s="3" t="b">
        <f>IF(COUNTIF($W$17:W204,W204)=1,IF(W204&lt;&gt;"MALIN CİNSİ 1",IF(W204&lt;&gt;0,ROW(W204),"")))</f>
        <v>0</v>
      </c>
      <c r="AB204" s="21" t="e">
        <f>SMALL($Z$17:$Z$245,ROWS($A$7:A194))</f>
        <v>#NUM!</v>
      </c>
      <c r="AF204" s="3" t="str">
        <f t="shared" si="42"/>
        <v/>
      </c>
    </row>
    <row r="205" spans="1:32" ht="15.95" customHeight="1" x14ac:dyDescent="0.2">
      <c r="M205" s="3" t="s">
        <v>45</v>
      </c>
      <c r="N205" s="3" t="str">
        <f>IF(AND(K203-((K203*0.01)+M203)&lt;=N203+10,K203-((K203*0.01)+M203)&gt;=N203-10),"DOĞRU","YANLIŞ")</f>
        <v>DOĞRU</v>
      </c>
      <c r="O205" s="29"/>
      <c r="P205" s="29"/>
      <c r="Q205" s="29"/>
      <c r="R205" s="29"/>
      <c r="Z205" s="3" t="b">
        <f>IF(COUNTIF($W$17:W205,W205)=1,IF(W205&lt;&gt;"MALIN CİNSİ 1",IF(W205&lt;&gt;0,ROW(W205),"")))</f>
        <v>0</v>
      </c>
      <c r="AB205" s="21" t="e">
        <f>SMALL($Z$17:$Z$245,ROWS($A$7:A195))</f>
        <v>#NUM!</v>
      </c>
      <c r="AF205" s="3" t="str">
        <f t="shared" si="42"/>
        <v/>
      </c>
    </row>
    <row r="206" spans="1:32" ht="15.95" customHeight="1" x14ac:dyDescent="0.2">
      <c r="O206" s="29"/>
      <c r="P206" s="29"/>
      <c r="Q206" s="29"/>
      <c r="R206" s="29"/>
      <c r="Z206" s="3" t="b">
        <f>IF(COUNTIF($W$17:W206,W206)=1,IF(W206&lt;&gt;"MALIN CİNSİ 1",IF(W206&lt;&gt;0,ROW(W206),"")))</f>
        <v>0</v>
      </c>
      <c r="AB206" s="21" t="e">
        <f>SMALL($Z$17:$Z$245,ROWS($A$7:A196))</f>
        <v>#NUM!</v>
      </c>
      <c r="AF206" s="3" t="str">
        <f t="shared" si="42"/>
        <v/>
      </c>
    </row>
    <row r="207" spans="1:32" ht="15.95" customHeight="1" x14ac:dyDescent="0.2">
      <c r="O207" s="29"/>
      <c r="P207" s="29"/>
      <c r="Q207" s="29"/>
      <c r="R207" s="29"/>
      <c r="Z207" s="3" t="b">
        <f>IF(COUNTIF($W$17:W207,W207)=1,IF(W207&lt;&gt;"MALIN CİNSİ 1",IF(W207&lt;&gt;0,ROW(W207),"")))</f>
        <v>0</v>
      </c>
      <c r="AB207" s="21" t="e">
        <f>SMALL($Z$17:$Z$245,ROWS($A$7:A197))</f>
        <v>#NUM!</v>
      </c>
      <c r="AF207" s="3" t="str">
        <f t="shared" si="42"/>
        <v/>
      </c>
    </row>
    <row r="208" spans="1:32" ht="15.95" customHeight="1" x14ac:dyDescent="0.2">
      <c r="O208" s="29"/>
      <c r="P208" s="29"/>
      <c r="Q208" s="29"/>
      <c r="R208" s="29"/>
      <c r="Z208" s="3" t="b">
        <f>IF(COUNTIF($W$17:W208,W208)=1,IF(W208&lt;&gt;"MALIN CİNSİ 1",IF(W208&lt;&gt;0,ROW(W208),"")))</f>
        <v>0</v>
      </c>
      <c r="AB208" s="21" t="e">
        <f>SMALL($Z$17:$Z$245,ROWS($A$7:A198))</f>
        <v>#NUM!</v>
      </c>
      <c r="AF208" s="3" t="str">
        <f t="shared" si="42"/>
        <v/>
      </c>
    </row>
    <row r="209" spans="8:32" ht="15.95" customHeight="1" x14ac:dyDescent="0.2">
      <c r="O209" s="29"/>
      <c r="P209" s="29"/>
      <c r="Q209" s="29"/>
      <c r="R209" s="29"/>
      <c r="Z209" s="3" t="b">
        <f>IF(COUNTIF($W$17:W209,W209)=1,IF(W209&lt;&gt;"MALIN CİNSİ 1",IF(W209&lt;&gt;0,ROW(W209),"")))</f>
        <v>0</v>
      </c>
      <c r="AB209" s="21" t="e">
        <f>SMALL($Z$17:$Z$245,ROWS($A$7:A199))</f>
        <v>#NUM!</v>
      </c>
      <c r="AF209" s="3" t="str">
        <f t="shared" si="42"/>
        <v/>
      </c>
    </row>
    <row r="210" spans="8:32" ht="15.95" customHeight="1" x14ac:dyDescent="0.2">
      <c r="O210" s="29"/>
      <c r="P210" s="29"/>
      <c r="Q210" s="29"/>
      <c r="R210" s="29"/>
      <c r="Z210" s="3" t="b">
        <f>IF(COUNTIF($W$17:W210,W210)=1,IF(W210&lt;&gt;"MALIN CİNSİ 1",IF(W210&lt;&gt;0,ROW(W210),"")))</f>
        <v>0</v>
      </c>
      <c r="AB210" s="21" t="e">
        <f>SMALL($Z$17:$Z$245,ROWS($A$7:A200))</f>
        <v>#NUM!</v>
      </c>
    </row>
    <row r="211" spans="8:32" ht="15.95" customHeight="1" x14ac:dyDescent="0.2">
      <c r="O211" s="29"/>
      <c r="P211" s="29"/>
      <c r="Q211" s="29"/>
      <c r="R211" s="29"/>
      <c r="Z211" s="3" t="b">
        <f>IF(COUNTIF($W$17:W211,W211)=1,IF(W211&lt;&gt;"MALIN CİNSİ 1",IF(W211&lt;&gt;0,ROW(W211),"")))</f>
        <v>0</v>
      </c>
      <c r="AB211" s="21" t="e">
        <f>SMALL($Z$17:$Z$245,ROWS($A$7:A201))</f>
        <v>#NUM!</v>
      </c>
    </row>
    <row r="212" spans="8:32" ht="15.95" customHeight="1" x14ac:dyDescent="0.2">
      <c r="O212" s="29"/>
      <c r="P212" s="29"/>
      <c r="Q212" s="29"/>
      <c r="R212" s="29"/>
      <c r="Z212" s="3" t="b">
        <f>IF(COUNTIF($W$17:W212,W212)=1,IF(W212&lt;&gt;"MALIN CİNSİ 1",IF(W212&lt;&gt;0,ROW(W212),"")))</f>
        <v>0</v>
      </c>
      <c r="AB212" s="21" t="e">
        <f>SMALL($Z$17:$Z$245,ROWS($A$7:A202))</f>
        <v>#NUM!</v>
      </c>
    </row>
    <row r="213" spans="8:32" ht="15.95" customHeight="1" x14ac:dyDescent="0.2">
      <c r="O213" s="29"/>
      <c r="P213" s="29"/>
      <c r="Q213" s="29"/>
      <c r="R213" s="29"/>
      <c r="Z213" s="3" t="b">
        <f>IF(COUNTIF($W$17:W213,W213)=1,IF(W213&lt;&gt;"MALIN CİNSİ 1",IF(W213&lt;&gt;0,ROW(W213),"")))</f>
        <v>0</v>
      </c>
      <c r="AB213" s="21" t="e">
        <f>SMALL($Z$17:$Z$245,ROWS($A$7:A203))</f>
        <v>#NUM!</v>
      </c>
    </row>
    <row r="214" spans="8:32" ht="15.95" customHeight="1" x14ac:dyDescent="0.2">
      <c r="O214" s="29"/>
      <c r="P214" s="29"/>
      <c r="Q214" s="29"/>
      <c r="R214" s="29"/>
      <c r="Z214" s="3" t="b">
        <f>IF(COUNTIF($W$17:W214,W214)=1,IF(W214&lt;&gt;"MALIN CİNSİ 1",IF(W214&lt;&gt;0,ROW(W214),"")))</f>
        <v>0</v>
      </c>
      <c r="AB214" s="21" t="e">
        <f>SMALL($Z$17:$Z$245,ROWS($A$7:A204))</f>
        <v>#NUM!</v>
      </c>
    </row>
    <row r="215" spans="8:32" ht="15.95" customHeight="1" x14ac:dyDescent="0.2">
      <c r="O215" s="29"/>
      <c r="P215" s="29"/>
      <c r="Q215" s="29"/>
      <c r="R215" s="29"/>
      <c r="Z215" s="3" t="b">
        <f>IF(COUNTIF($W$17:W215,W215)=1,IF(W215&lt;&gt;"MALIN CİNSİ 1",IF(W215&lt;&gt;0,ROW(W215),"")))</f>
        <v>0</v>
      </c>
      <c r="AB215" s="21" t="e">
        <f>SMALL($Z$17:$Z$245,ROWS($A$7:A205))</f>
        <v>#NUM!</v>
      </c>
    </row>
    <row r="216" spans="8:32" ht="15.95" customHeight="1" x14ac:dyDescent="0.2">
      <c r="O216" s="29"/>
      <c r="P216" s="29"/>
      <c r="Q216" s="29"/>
      <c r="R216" s="29"/>
      <c r="Z216" s="3" t="b">
        <f>IF(COUNTIF($W$17:W216,W216)=1,IF(W216&lt;&gt;"MALIN CİNSİ 1",IF(W216&lt;&gt;0,ROW(W216),"")))</f>
        <v>0</v>
      </c>
      <c r="AB216" s="21" t="e">
        <f>SMALL($Z$17:$Z$245,ROWS($A$7:A206))</f>
        <v>#NUM!</v>
      </c>
    </row>
    <row r="217" spans="8:32" ht="15.95" customHeight="1" x14ac:dyDescent="0.2">
      <c r="O217" s="29"/>
      <c r="P217" s="29"/>
      <c r="Q217" s="29"/>
      <c r="R217" s="29"/>
      <c r="Z217" s="3" t="b">
        <f>IF(COUNTIF($W$17:W217,W217)=1,IF(W217&lt;&gt;"MALIN CİNSİ 1",IF(W217&lt;&gt;0,ROW(W217),"")))</f>
        <v>0</v>
      </c>
      <c r="AB217" s="21" t="e">
        <f>SMALL($Z$17:$Z$245,ROWS($A$7:A207))</f>
        <v>#NUM!</v>
      </c>
    </row>
    <row r="218" spans="8:32" ht="15.95" customHeight="1" x14ac:dyDescent="0.2">
      <c r="O218" s="29"/>
      <c r="P218" s="29"/>
      <c r="Q218" s="29"/>
      <c r="R218" s="29"/>
      <c r="Z218" s="3" t="b">
        <f>IF(COUNTIF($W$17:W218,W218)=1,IF(W218&lt;&gt;"MALIN CİNSİ 1",IF(W218&lt;&gt;0,ROW(W218),"")))</f>
        <v>0</v>
      </c>
      <c r="AB218" s="21" t="e">
        <f>SMALL($Z$17:$Z$245,ROWS($A$7:A208))</f>
        <v>#NUM!</v>
      </c>
    </row>
    <row r="219" spans="8:32" ht="15.95" customHeight="1" thickBot="1" x14ac:dyDescent="0.25">
      <c r="O219" s="29"/>
      <c r="P219" s="29"/>
      <c r="Q219" s="29"/>
      <c r="R219" s="29"/>
      <c r="Z219" s="3" t="b">
        <f>IF(COUNTIF($W$17:W219,W219)=1,IF(W219&lt;&gt;"MALIN CİNSİ 1",IF(W219&lt;&gt;0,ROW(W219),"")))</f>
        <v>0</v>
      </c>
      <c r="AB219" s="21" t="e">
        <f>SMALL($Z$17:$Z$245,ROWS($A$7:A209))</f>
        <v>#NUM!</v>
      </c>
    </row>
    <row r="220" spans="8:32" ht="15.95" customHeight="1" x14ac:dyDescent="0.2">
      <c r="H220" s="93" t="s">
        <v>27</v>
      </c>
      <c r="I220" s="94"/>
      <c r="J220" s="94"/>
      <c r="K220" s="94"/>
      <c r="L220" s="94"/>
      <c r="M220" s="94"/>
      <c r="N220" s="95"/>
      <c r="O220" s="29"/>
      <c r="P220" s="29"/>
      <c r="Q220" s="29"/>
      <c r="R220" s="29"/>
      <c r="Z220" s="3" t="b">
        <f>IF(COUNTIF($W$17:W220,W220)=1,IF(W220&lt;&gt;"MALIN CİNSİ 1",IF(W220&lt;&gt;0,ROW(W220),"")))</f>
        <v>0</v>
      </c>
      <c r="AB220" s="21" t="e">
        <f>SMALL($Z$17:$Z$245,ROWS($A$7:A210))</f>
        <v>#NUM!</v>
      </c>
    </row>
    <row r="221" spans="8:32" ht="15.95" customHeight="1" thickBot="1" x14ac:dyDescent="0.25">
      <c r="H221" s="96"/>
      <c r="I221" s="97"/>
      <c r="J221" s="97"/>
      <c r="K221" s="97"/>
      <c r="L221" s="97"/>
      <c r="M221" s="97"/>
      <c r="N221" s="98"/>
      <c r="O221" s="29"/>
      <c r="P221" s="29"/>
      <c r="Q221" s="29"/>
      <c r="R221" s="29"/>
      <c r="Z221" s="3" t="b">
        <f>IF(COUNTIF($W$17:W221,W221)=1,IF(W221&lt;&gt;"MALIN CİNSİ 1",IF(W221&lt;&gt;0,ROW(W221),"")))</f>
        <v>0</v>
      </c>
      <c r="AB221" s="21" t="e">
        <f>SMALL($Z$17:$Z$245,ROWS($A$7:A211))</f>
        <v>#NUM!</v>
      </c>
    </row>
    <row r="222" spans="8:32" ht="15.95" customHeight="1" thickBot="1" x14ac:dyDescent="0.25">
      <c r="J222" s="93" t="s">
        <v>32</v>
      </c>
      <c r="K222" s="94"/>
      <c r="L222" s="95"/>
      <c r="O222" s="29"/>
      <c r="P222" s="29"/>
      <c r="Q222" s="29"/>
      <c r="R222" s="29"/>
      <c r="Z222" s="3" t="b">
        <f>IF(COUNTIF($W$17:W222,W222)=1,IF(W222&lt;&gt;"MALIN CİNSİ 1",IF(W222&lt;&gt;0,ROW(W222),"")))</f>
        <v>0</v>
      </c>
      <c r="AB222" s="21" t="e">
        <f>SMALL($Z$17:$Z$245,ROWS($A$7:A212))</f>
        <v>#NUM!</v>
      </c>
    </row>
    <row r="223" spans="8:32" ht="15.95" customHeight="1" thickBot="1" x14ac:dyDescent="0.25">
      <c r="H223" s="90">
        <f>C2</f>
        <v>0</v>
      </c>
      <c r="I223" s="91"/>
      <c r="J223" s="91"/>
      <c r="K223" s="91"/>
      <c r="L223" s="92"/>
      <c r="M223" s="59">
        <f>C3</f>
        <v>0</v>
      </c>
      <c r="N223" s="56">
        <f>C4</f>
        <v>0</v>
      </c>
      <c r="O223" s="29"/>
      <c r="P223" s="29"/>
      <c r="Q223" s="29"/>
      <c r="R223" s="29"/>
      <c r="Z223" s="3" t="b">
        <f>IF(COUNTIF($W$17:W223,W223)=1,IF(W223&lt;&gt;"MALIN CİNSİ 1",IF(W223&lt;&gt;0,ROW(W223),"")))</f>
        <v>0</v>
      </c>
      <c r="AB223" s="21" t="e">
        <f>SMALL($Z$17:$Z$245,ROWS($A$7:A213))</f>
        <v>#NUM!</v>
      </c>
    </row>
    <row r="224" spans="8:32" ht="24.95" customHeight="1" x14ac:dyDescent="0.3">
      <c r="H224" s="28" t="s">
        <v>16</v>
      </c>
      <c r="I224" s="28" t="s">
        <v>13</v>
      </c>
      <c r="J224" s="28" t="s">
        <v>17</v>
      </c>
      <c r="K224" s="28" t="s">
        <v>18</v>
      </c>
      <c r="L224" s="28" t="s">
        <v>19</v>
      </c>
      <c r="M224" s="28" t="s">
        <v>10</v>
      </c>
      <c r="N224" s="28" t="s">
        <v>11</v>
      </c>
      <c r="O224" s="29"/>
      <c r="P224" s="29"/>
      <c r="Q224" s="29"/>
      <c r="R224" s="29"/>
      <c r="S224" s="28"/>
      <c r="Z224" s="3" t="b">
        <f>IF(COUNTIF($W$17:W224,W224)=1,IF(W224&lt;&gt;"MALIN CİNSİ 1",IF(W224&lt;&gt;0,ROW(W224),"")))</f>
        <v>0</v>
      </c>
      <c r="AB224" s="21" t="e">
        <f>SMALL($Z$17:$Z$245,ROWS($A$7:A158))</f>
        <v>#NUM!</v>
      </c>
      <c r="AE224" s="28" t="s">
        <v>15</v>
      </c>
    </row>
    <row r="225" spans="8:31" ht="24.95" customHeight="1" x14ac:dyDescent="0.2">
      <c r="H225" s="42" t="str">
        <f>IF(AE225="","",AE225)</f>
        <v/>
      </c>
      <c r="I225" s="43" t="str">
        <f>IF(H225="","",IF(SUMIF($W$17:$W$202,H225,$H$17:$H$202)=0,"",SUMIF($W$17:$W$202,H225,$H$17:$H$202)))</f>
        <v/>
      </c>
      <c r="J225" s="44" t="str">
        <f>IF(H225&lt;&gt;"",IF(SUMIF($W$17:$W$202,H225,$I$17:$I$202)=0,"",SUMIF($W$17:$W$202,H225,$I$17:$I$202)),"")</f>
        <v/>
      </c>
      <c r="K225" s="44" t="str">
        <f>IFERROR(IF(J225="",L225/I225,L225/J225),"")</f>
        <v/>
      </c>
      <c r="L225" s="44" t="str">
        <f>IF(H225&lt;&gt;"",IF(SUMIF($W$17:$W$202,H225,$K$17:$K$202)=0,"",SUMIF($W$17:$W$202,H225,$K$17:$K$202)),"")</f>
        <v/>
      </c>
      <c r="M225" s="44" t="str">
        <f>IF(H225&lt;&gt;"",IF(SUMIF($W$17:$W$202,H225,$T$17:$T$202)=0,"",SUMIF($W$17:$W$202,H225,$T$17:$T$202)),"")</f>
        <v/>
      </c>
      <c r="N225" s="44" t="str">
        <f>IF(H225&lt;&gt;"",IF(SUMIF($W$17:$W$202,H225,$U$17:$U$202)=0,"",SUMIF($W$17:$W$202,H225,$U$17:$U$202)),"")</f>
        <v/>
      </c>
      <c r="O225" s="29"/>
      <c r="P225" s="29"/>
      <c r="Q225" s="29"/>
      <c r="R225" s="29"/>
      <c r="S225" s="38"/>
      <c r="Z225" s="3" t="b">
        <f>IF(COUNTIF($W$17:W225,W225)=1,IF(W225&lt;&gt;"MALIN CİNSİ 1",IF(W225&lt;&gt;0,ROW(W225),"")))</f>
        <v>0</v>
      </c>
      <c r="AB225" s="21" t="e">
        <f>SMALL($Z$17:$Z$245,ROWS($A$7:A159))</f>
        <v>#NUM!</v>
      </c>
      <c r="AD225" s="5">
        <v>1</v>
      </c>
      <c r="AE225" s="6" t="str" cm="1">
        <f t="array" ref="AE225">IFERROR(INDEX($W$17:$W$202,AB17-16,1),"")</f>
        <v/>
      </c>
    </row>
    <row r="226" spans="8:31" ht="24.95" customHeight="1" x14ac:dyDescent="0.2">
      <c r="H226" s="42" t="str">
        <f t="shared" ref="H226:H244" si="58">IF(AE226="","",AE226)</f>
        <v/>
      </c>
      <c r="I226" s="43" t="str">
        <f t="shared" ref="I226:I244" si="59">IF(H226="","",IF(SUMIF($W$17:$W$202,H226,$H$17:$H$202)=0,"",SUMIF($W$17:$W$202,H226,$H$17:$H$202)))</f>
        <v/>
      </c>
      <c r="J226" s="44" t="str">
        <f t="shared" ref="J226:J244" si="60">IF(H226&lt;&gt;"",IF(SUMIF($W$17:$W$202,H226,$I$17:$I$202)=0,"",SUMIF($W$17:$W$202,H226,$I$17:$I$202)),"")</f>
        <v/>
      </c>
      <c r="K226" s="44" t="str">
        <f t="shared" ref="K226:K244" si="61">IFERROR(IF(J226="",L226/I226,L226/J226),"")</f>
        <v/>
      </c>
      <c r="L226" s="44" t="str">
        <f t="shared" ref="L226:L244" si="62">IF(H226&lt;&gt;"",IF(SUMIF($W$17:$W$202,H226,$K$17:$K$202)=0,"",SUMIF($W$17:$W$202,H226,$K$17:$K$202)),"")</f>
        <v/>
      </c>
      <c r="M226" s="44" t="str">
        <f t="shared" ref="M226:M244" si="63">IF(H226&lt;&gt;"",IF(SUMIF($W$17:$W$202,H226,$T$17:$T$202)=0,"",SUMIF($W$17:$W$202,H226,$T$17:$T$202)),"")</f>
        <v/>
      </c>
      <c r="N226" s="44" t="str">
        <f t="shared" ref="N226:N244" si="64">IF(H226&lt;&gt;"",IF(SUMIF($W$17:$W$202,H226,$U$17:$U$202)=0,"",SUMIF($W$17:$W$202,H226,$U$17:$U$202)),"")</f>
        <v/>
      </c>
      <c r="O226" s="29"/>
      <c r="P226" s="29"/>
      <c r="Q226" s="29"/>
      <c r="R226" s="29"/>
      <c r="S226" s="38"/>
      <c r="Z226" s="3" t="b">
        <f>IF(COUNTIF($W$17:W226,W226)=1,IF(W226&lt;&gt;"MALIN CİNSİ 1",IF(W226&lt;&gt;0,ROW(W226),"")))</f>
        <v>0</v>
      </c>
      <c r="AB226" s="21" t="e">
        <f>SMALL($Z$17:$Z$245,ROWS($A$7:A160))</f>
        <v>#NUM!</v>
      </c>
      <c r="AD226" s="5">
        <v>2</v>
      </c>
      <c r="AE226" s="6" t="str" cm="1">
        <f t="array" ref="AE226">IFERROR(INDEX($W$17:$W$202,AB18-16,1),"")</f>
        <v/>
      </c>
    </row>
    <row r="227" spans="8:31" ht="24.95" customHeight="1" x14ac:dyDescent="0.2">
      <c r="H227" s="42" t="str">
        <f t="shared" si="58"/>
        <v/>
      </c>
      <c r="I227" s="43" t="str">
        <f t="shared" si="59"/>
        <v/>
      </c>
      <c r="J227" s="44" t="str">
        <f t="shared" si="60"/>
        <v/>
      </c>
      <c r="K227" s="44" t="str">
        <f t="shared" si="61"/>
        <v/>
      </c>
      <c r="L227" s="44" t="str">
        <f t="shared" si="62"/>
        <v/>
      </c>
      <c r="M227" s="44" t="str">
        <f t="shared" si="63"/>
        <v/>
      </c>
      <c r="N227" s="44" t="str">
        <f t="shared" si="64"/>
        <v/>
      </c>
      <c r="O227" s="29"/>
      <c r="P227" s="29"/>
      <c r="Q227" s="29"/>
      <c r="R227" s="29"/>
      <c r="S227" s="38"/>
      <c r="Z227" s="3" t="b">
        <f>IF(COUNTIF($W$17:W227,W227)=1,IF(W227&lt;&gt;"MALIN CİNSİ 1",IF(W227&lt;&gt;0,ROW(W227),"")))</f>
        <v>0</v>
      </c>
      <c r="AB227" s="21" t="e">
        <f>SMALL($Z$17:$Z$245,ROWS($A$7:A161))</f>
        <v>#NUM!</v>
      </c>
      <c r="AD227" s="5">
        <v>3</v>
      </c>
      <c r="AE227" s="6" t="str" cm="1">
        <f t="array" ref="AE227">IFERROR(INDEX($W$17:$W$202,AB19-16,1),"")</f>
        <v/>
      </c>
    </row>
    <row r="228" spans="8:31" ht="24.95" customHeight="1" x14ac:dyDescent="0.2">
      <c r="H228" s="42" t="str">
        <f t="shared" si="58"/>
        <v/>
      </c>
      <c r="I228" s="43" t="str">
        <f t="shared" si="59"/>
        <v/>
      </c>
      <c r="J228" s="44" t="str">
        <f t="shared" si="60"/>
        <v/>
      </c>
      <c r="K228" s="44" t="str">
        <f t="shared" si="61"/>
        <v/>
      </c>
      <c r="L228" s="44" t="str">
        <f t="shared" si="62"/>
        <v/>
      </c>
      <c r="M228" s="44" t="str">
        <f t="shared" si="63"/>
        <v/>
      </c>
      <c r="N228" s="44" t="str">
        <f t="shared" si="64"/>
        <v/>
      </c>
      <c r="O228" s="29"/>
      <c r="P228" s="29"/>
      <c r="Q228" s="29"/>
      <c r="R228" s="29"/>
      <c r="S228" s="38"/>
      <c r="Z228" s="3" t="b">
        <f>IF(COUNTIF($W$17:W228,W228)=1,IF(W228&lt;&gt;"MALIN CİNSİ 1",IF(W228&lt;&gt;0,ROW(W228),"")))</f>
        <v>0</v>
      </c>
      <c r="AB228" s="21" t="e">
        <f>SMALL($Z$17:$Z$245,ROWS($A$7:A162))</f>
        <v>#NUM!</v>
      </c>
      <c r="AD228" s="5">
        <v>4</v>
      </c>
      <c r="AE228" s="6" t="str" cm="1">
        <f t="array" ref="AE228">IFERROR(INDEX($W$17:$W$202,AB20-16,1),"")</f>
        <v/>
      </c>
    </row>
    <row r="229" spans="8:31" ht="24.95" hidden="1" customHeight="1" x14ac:dyDescent="0.2">
      <c r="H229" s="42" t="str">
        <f t="shared" si="58"/>
        <v/>
      </c>
      <c r="I229" s="43" t="str">
        <f t="shared" si="59"/>
        <v/>
      </c>
      <c r="J229" s="44" t="str">
        <f t="shared" si="60"/>
        <v/>
      </c>
      <c r="K229" s="44" t="str">
        <f t="shared" si="61"/>
        <v/>
      </c>
      <c r="L229" s="44" t="str">
        <f t="shared" si="62"/>
        <v/>
      </c>
      <c r="M229" s="44" t="str">
        <f t="shared" si="63"/>
        <v/>
      </c>
      <c r="N229" s="44" t="str">
        <f t="shared" si="64"/>
        <v/>
      </c>
      <c r="O229" s="29"/>
      <c r="P229" s="29"/>
      <c r="Q229" s="29"/>
      <c r="R229" s="29"/>
      <c r="S229" s="38"/>
      <c r="Z229" s="3" t="b">
        <f>IF(COUNTIF($W$17:W229,W229)=1,IF(W229&lt;&gt;"MALIN CİNSİ 1",IF(W229&lt;&gt;0,ROW(W229),"")))</f>
        <v>0</v>
      </c>
      <c r="AB229" s="21" t="e">
        <f>SMALL($Z$17:$Z$245,ROWS($A$7:A163))</f>
        <v>#NUM!</v>
      </c>
      <c r="AD229" s="5">
        <v>5</v>
      </c>
      <c r="AE229" s="6" t="str" cm="1">
        <f t="array" ref="AE229">IFERROR(INDEX($W$17:$W$202,AB21-16,1),"")</f>
        <v/>
      </c>
    </row>
    <row r="230" spans="8:31" ht="24.95" hidden="1" customHeight="1" x14ac:dyDescent="0.2">
      <c r="H230" s="42" t="str">
        <f t="shared" si="58"/>
        <v/>
      </c>
      <c r="I230" s="43" t="str">
        <f t="shared" si="59"/>
        <v/>
      </c>
      <c r="J230" s="44" t="str">
        <f t="shared" si="60"/>
        <v/>
      </c>
      <c r="K230" s="44" t="str">
        <f t="shared" si="61"/>
        <v/>
      </c>
      <c r="L230" s="44" t="str">
        <f t="shared" si="62"/>
        <v/>
      </c>
      <c r="M230" s="44" t="str">
        <f t="shared" si="63"/>
        <v/>
      </c>
      <c r="N230" s="44" t="str">
        <f t="shared" si="64"/>
        <v/>
      </c>
      <c r="O230" s="29"/>
      <c r="P230" s="29"/>
      <c r="Q230" s="29"/>
      <c r="R230" s="29"/>
      <c r="S230" s="38"/>
      <c r="Z230" s="3" t="b">
        <f>IF(COUNTIF($W$17:W230,W230)=1,IF(W230&lt;&gt;"MALIN CİNSİ 1",IF(W230&lt;&gt;0,ROW(W230),"")))</f>
        <v>0</v>
      </c>
      <c r="AB230" s="21" t="e">
        <f>SMALL($Z$17:$Z$245,ROWS($A$7:A164))</f>
        <v>#NUM!</v>
      </c>
      <c r="AD230" s="5">
        <v>6</v>
      </c>
      <c r="AE230" s="6" t="str" cm="1">
        <f t="array" ref="AE230">IFERROR(INDEX($W$17:$W$202,AB22-16,1),"")</f>
        <v/>
      </c>
    </row>
    <row r="231" spans="8:31" ht="24.95" hidden="1" customHeight="1" x14ac:dyDescent="0.2">
      <c r="H231" s="42" t="str">
        <f t="shared" si="58"/>
        <v/>
      </c>
      <c r="I231" s="43" t="str">
        <f t="shared" si="59"/>
        <v/>
      </c>
      <c r="J231" s="44" t="str">
        <f t="shared" si="60"/>
        <v/>
      </c>
      <c r="K231" s="44" t="str">
        <f t="shared" si="61"/>
        <v/>
      </c>
      <c r="L231" s="44" t="str">
        <f t="shared" si="62"/>
        <v/>
      </c>
      <c r="M231" s="44" t="str">
        <f t="shared" si="63"/>
        <v/>
      </c>
      <c r="N231" s="44" t="str">
        <f t="shared" si="64"/>
        <v/>
      </c>
      <c r="O231" s="29"/>
      <c r="P231" s="29"/>
      <c r="Q231" s="29"/>
      <c r="R231" s="29"/>
      <c r="S231" s="38"/>
      <c r="Z231" s="3" t="b">
        <f>IF(COUNTIF($W$17:W231,W231)=1,IF(W231&lt;&gt;"MALIN CİNSİ 1",IF(W231&lt;&gt;0,ROW(W231),"")))</f>
        <v>0</v>
      </c>
      <c r="AB231" s="21" t="e">
        <f>SMALL($Z$17:$Z$245,ROWS($A$7:A165))</f>
        <v>#NUM!</v>
      </c>
      <c r="AD231" s="5">
        <v>7</v>
      </c>
      <c r="AE231" s="6" t="str" cm="1">
        <f t="array" ref="AE231">IFERROR(INDEX($W$17:$W$202,AB23-16,1),"")</f>
        <v/>
      </c>
    </row>
    <row r="232" spans="8:31" ht="24.95" hidden="1" customHeight="1" x14ac:dyDescent="0.2">
      <c r="H232" s="42" t="str">
        <f t="shared" si="58"/>
        <v/>
      </c>
      <c r="I232" s="43" t="str">
        <f t="shared" si="59"/>
        <v/>
      </c>
      <c r="J232" s="44" t="str">
        <f t="shared" si="60"/>
        <v/>
      </c>
      <c r="K232" s="44" t="str">
        <f t="shared" si="61"/>
        <v/>
      </c>
      <c r="L232" s="44" t="str">
        <f t="shared" si="62"/>
        <v/>
      </c>
      <c r="M232" s="44" t="str">
        <f t="shared" si="63"/>
        <v/>
      </c>
      <c r="N232" s="44" t="str">
        <f t="shared" si="64"/>
        <v/>
      </c>
      <c r="O232" s="29"/>
      <c r="P232" s="29"/>
      <c r="Q232" s="29"/>
      <c r="R232" s="29"/>
      <c r="S232" s="38"/>
      <c r="Z232" s="3" t="b">
        <f>IF(COUNTIF($W$17:W232,W232)=1,IF(W232&lt;&gt;"MALIN CİNSİ 1",IF(W232&lt;&gt;0,ROW(W232),"")))</f>
        <v>0</v>
      </c>
      <c r="AB232" s="21" t="e">
        <f>SMALL($Z$17:$Z$245,ROWS($A$7:A166))</f>
        <v>#NUM!</v>
      </c>
      <c r="AD232" s="5">
        <v>8</v>
      </c>
      <c r="AE232" s="6" t="str" cm="1">
        <f t="array" ref="AE232">IFERROR(INDEX($W$17:$W$202,AB24-16,1),"")</f>
        <v/>
      </c>
    </row>
    <row r="233" spans="8:31" ht="24.95" hidden="1" customHeight="1" x14ac:dyDescent="0.2">
      <c r="H233" s="42" t="str">
        <f t="shared" si="58"/>
        <v/>
      </c>
      <c r="I233" s="43" t="str">
        <f t="shared" si="59"/>
        <v/>
      </c>
      <c r="J233" s="44" t="str">
        <f t="shared" si="60"/>
        <v/>
      </c>
      <c r="K233" s="44" t="str">
        <f t="shared" si="61"/>
        <v/>
      </c>
      <c r="L233" s="44" t="str">
        <f t="shared" si="62"/>
        <v/>
      </c>
      <c r="M233" s="44" t="str">
        <f t="shared" si="63"/>
        <v/>
      </c>
      <c r="N233" s="44" t="str">
        <f t="shared" si="64"/>
        <v/>
      </c>
      <c r="O233" s="29"/>
      <c r="P233" s="29"/>
      <c r="Q233" s="29"/>
      <c r="R233" s="29"/>
      <c r="S233" s="38"/>
      <c r="Z233" s="3" t="b">
        <f>IF(COUNTIF($W$17:W233,W233)=1,IF(W233&lt;&gt;"MALIN CİNSİ 1",IF(W233&lt;&gt;0,ROW(W233),"")))</f>
        <v>0</v>
      </c>
      <c r="AB233" s="21" t="e">
        <f>SMALL($Z$17:$Z$245,ROWS($A$7:A167))</f>
        <v>#NUM!</v>
      </c>
      <c r="AD233" s="5">
        <v>9</v>
      </c>
      <c r="AE233" s="6" t="str" cm="1">
        <f t="array" ref="AE233">IFERROR(INDEX($W$17:$W$202,AB25-16,1),"")</f>
        <v/>
      </c>
    </row>
    <row r="234" spans="8:31" ht="24.95" hidden="1" customHeight="1" x14ac:dyDescent="0.2">
      <c r="H234" s="42" t="str">
        <f t="shared" si="58"/>
        <v/>
      </c>
      <c r="I234" s="43" t="str">
        <f t="shared" si="59"/>
        <v/>
      </c>
      <c r="J234" s="44" t="str">
        <f t="shared" si="60"/>
        <v/>
      </c>
      <c r="K234" s="44" t="str">
        <f t="shared" si="61"/>
        <v/>
      </c>
      <c r="L234" s="44" t="str">
        <f t="shared" si="62"/>
        <v/>
      </c>
      <c r="M234" s="44" t="str">
        <f t="shared" si="63"/>
        <v/>
      </c>
      <c r="N234" s="44" t="str">
        <f t="shared" si="64"/>
        <v/>
      </c>
      <c r="O234" s="29"/>
      <c r="P234" s="29"/>
      <c r="Q234" s="29"/>
      <c r="R234" s="29"/>
      <c r="S234" s="38"/>
      <c r="Z234" s="3" t="b">
        <f>IF(COUNTIF($W$17:W234,W234)=1,IF(W234&lt;&gt;"MALIN CİNSİ 1",IF(W234&lt;&gt;0,ROW(W234),"")))</f>
        <v>0</v>
      </c>
      <c r="AB234" s="21" t="e">
        <f>SMALL($Z$17:$Z$245,ROWS($A$7:A224))</f>
        <v>#NUM!</v>
      </c>
      <c r="AD234" s="5">
        <v>10</v>
      </c>
      <c r="AE234" s="6" t="str" cm="1">
        <f t="array" ref="AE234">IFERROR(INDEX($W$17:$W$202,AB26-16,1),"")</f>
        <v/>
      </c>
    </row>
    <row r="235" spans="8:31" ht="24.95" hidden="1" customHeight="1" x14ac:dyDescent="0.2">
      <c r="H235" s="42" t="str">
        <f t="shared" si="58"/>
        <v/>
      </c>
      <c r="I235" s="43" t="str">
        <f t="shared" si="59"/>
        <v/>
      </c>
      <c r="J235" s="44" t="str">
        <f t="shared" si="60"/>
        <v/>
      </c>
      <c r="K235" s="44" t="str">
        <f t="shared" si="61"/>
        <v/>
      </c>
      <c r="L235" s="44" t="str">
        <f t="shared" si="62"/>
        <v/>
      </c>
      <c r="M235" s="44" t="str">
        <f t="shared" si="63"/>
        <v/>
      </c>
      <c r="N235" s="44" t="str">
        <f t="shared" si="64"/>
        <v/>
      </c>
      <c r="O235" s="29"/>
      <c r="P235" s="29"/>
      <c r="Q235" s="29"/>
      <c r="R235" s="29"/>
      <c r="S235" s="38"/>
      <c r="Z235" s="3" t="b">
        <f>IF(COUNTIF($W$17:W235,W235)=1,IF(W235&lt;&gt;"MALIN CİNSİ 1",IF(W235&lt;&gt;0,ROW(W235),"")))</f>
        <v>0</v>
      </c>
      <c r="AB235" s="21" t="e">
        <f>SMALL($Z$17:$Z$245,ROWS($A$7:A225))</f>
        <v>#NUM!</v>
      </c>
      <c r="AD235" s="5">
        <v>11</v>
      </c>
      <c r="AE235" s="6" t="str" cm="1">
        <f t="array" ref="AE235">IFERROR(INDEX($W$17:$W$202,AB27-16,1),"")</f>
        <v/>
      </c>
    </row>
    <row r="236" spans="8:31" ht="24.95" hidden="1" customHeight="1" x14ac:dyDescent="0.2">
      <c r="H236" s="42" t="str">
        <f t="shared" si="58"/>
        <v/>
      </c>
      <c r="I236" s="43" t="str">
        <f t="shared" si="59"/>
        <v/>
      </c>
      <c r="J236" s="44" t="str">
        <f t="shared" si="60"/>
        <v/>
      </c>
      <c r="K236" s="44" t="str">
        <f t="shared" si="61"/>
        <v/>
      </c>
      <c r="L236" s="44" t="str">
        <f t="shared" si="62"/>
        <v/>
      </c>
      <c r="M236" s="44" t="str">
        <f t="shared" si="63"/>
        <v/>
      </c>
      <c r="N236" s="44" t="str">
        <f t="shared" si="64"/>
        <v/>
      </c>
      <c r="O236" s="29"/>
      <c r="P236" s="29"/>
      <c r="Q236" s="29"/>
      <c r="R236" s="29"/>
      <c r="S236" s="38"/>
      <c r="Z236" s="3" t="b">
        <f>IF(COUNTIF($W$17:W236,W236)=1,IF(W236&lt;&gt;"MALIN CİNSİ 1",IF(W236&lt;&gt;0,ROW(W236),"")))</f>
        <v>0</v>
      </c>
      <c r="AB236" s="21" t="e">
        <f>SMALL($Z$17:$Z$245,ROWS($A$7:A226))</f>
        <v>#NUM!</v>
      </c>
      <c r="AD236" s="5">
        <v>12</v>
      </c>
      <c r="AE236" s="6" t="str" cm="1">
        <f t="array" ref="AE236">IFERROR(INDEX($W$17:$W$202,AB28-16,1),"")</f>
        <v/>
      </c>
    </row>
    <row r="237" spans="8:31" ht="24.95" hidden="1" customHeight="1" x14ac:dyDescent="0.2">
      <c r="H237" s="42" t="str">
        <f t="shared" si="58"/>
        <v/>
      </c>
      <c r="I237" s="43" t="str">
        <f t="shared" si="59"/>
        <v/>
      </c>
      <c r="J237" s="44" t="str">
        <f t="shared" si="60"/>
        <v/>
      </c>
      <c r="K237" s="44" t="str">
        <f t="shared" si="61"/>
        <v/>
      </c>
      <c r="L237" s="44" t="str">
        <f t="shared" si="62"/>
        <v/>
      </c>
      <c r="M237" s="44" t="str">
        <f t="shared" si="63"/>
        <v/>
      </c>
      <c r="N237" s="44" t="str">
        <f t="shared" si="64"/>
        <v/>
      </c>
      <c r="O237" s="29"/>
      <c r="P237" s="29"/>
      <c r="Q237" s="29"/>
      <c r="R237" s="29"/>
      <c r="S237" s="38"/>
      <c r="Z237" s="3" t="b">
        <f>IF(COUNTIF($W$17:W237,W237)=1,IF(W237&lt;&gt;"MALIN CİNSİ 1",IF(W237&lt;&gt;0,ROW(W237),"")))</f>
        <v>0</v>
      </c>
      <c r="AB237" s="21" t="e">
        <f>SMALL($Z$17:$Z$245,ROWS($A$7:A227))</f>
        <v>#NUM!</v>
      </c>
      <c r="AD237" s="5">
        <v>13</v>
      </c>
      <c r="AE237" s="6" t="str" cm="1">
        <f t="array" ref="AE237">IFERROR(INDEX($W$17:$W$202,AB29-16,1),"")</f>
        <v/>
      </c>
    </row>
    <row r="238" spans="8:31" ht="24.95" hidden="1" customHeight="1" x14ac:dyDescent="0.2">
      <c r="H238" s="42" t="str">
        <f t="shared" si="58"/>
        <v/>
      </c>
      <c r="I238" s="43" t="str">
        <f t="shared" si="59"/>
        <v/>
      </c>
      <c r="J238" s="44" t="str">
        <f t="shared" si="60"/>
        <v/>
      </c>
      <c r="K238" s="44" t="str">
        <f t="shared" si="61"/>
        <v/>
      </c>
      <c r="L238" s="44" t="str">
        <f t="shared" si="62"/>
        <v/>
      </c>
      <c r="M238" s="44" t="str">
        <f t="shared" si="63"/>
        <v/>
      </c>
      <c r="N238" s="44" t="str">
        <f t="shared" si="64"/>
        <v/>
      </c>
      <c r="O238" s="29"/>
      <c r="P238" s="29"/>
      <c r="Q238" s="29"/>
      <c r="R238" s="29"/>
      <c r="S238" s="38"/>
      <c r="Z238" s="3" t="b">
        <f>IF(COUNTIF($W$17:W238,W238)=1,IF(W238&lt;&gt;"MALIN CİNSİ 1",IF(W238&lt;&gt;0,ROW(W238),"")))</f>
        <v>0</v>
      </c>
      <c r="AB238" s="21" t="e">
        <f>SMALL($Z$17:$Z$245,ROWS($A$7:A228))</f>
        <v>#NUM!</v>
      </c>
      <c r="AD238" s="5">
        <v>14</v>
      </c>
      <c r="AE238" s="6" t="str" cm="1">
        <f t="array" ref="AE238">IFERROR(INDEX($W$17:$W$202,AB30-16,1),"")</f>
        <v/>
      </c>
    </row>
    <row r="239" spans="8:31" ht="24.95" hidden="1" customHeight="1" x14ac:dyDescent="0.2">
      <c r="H239" s="42" t="str">
        <f t="shared" si="58"/>
        <v/>
      </c>
      <c r="I239" s="43" t="str">
        <f t="shared" si="59"/>
        <v/>
      </c>
      <c r="J239" s="44" t="str">
        <f t="shared" si="60"/>
        <v/>
      </c>
      <c r="K239" s="44" t="str">
        <f t="shared" si="61"/>
        <v/>
      </c>
      <c r="L239" s="44" t="str">
        <f t="shared" si="62"/>
        <v/>
      </c>
      <c r="M239" s="44" t="str">
        <f t="shared" si="63"/>
        <v/>
      </c>
      <c r="N239" s="44" t="str">
        <f t="shared" si="64"/>
        <v/>
      </c>
      <c r="O239" s="29"/>
      <c r="P239" s="29"/>
      <c r="Q239" s="29"/>
      <c r="R239" s="29"/>
      <c r="S239" s="38"/>
      <c r="Z239" s="3" t="b">
        <f>IF(COUNTIF($W$17:W239,W239)=1,IF(W239&lt;&gt;"MALIN CİNSİ 1",IF(W239&lt;&gt;0,ROW(W239),"")))</f>
        <v>0</v>
      </c>
      <c r="AB239" s="21" t="e">
        <f>SMALL($Z$17:$Z$245,ROWS($A$7:A229))</f>
        <v>#NUM!</v>
      </c>
      <c r="AD239" s="5">
        <v>15</v>
      </c>
      <c r="AE239" s="6" t="str" cm="1">
        <f t="array" ref="AE239">IFERROR(INDEX($W$17:$W$202,AB31-16,1),"")</f>
        <v/>
      </c>
    </row>
    <row r="240" spans="8:31" ht="24.95" hidden="1" customHeight="1" x14ac:dyDescent="0.2">
      <c r="H240" s="42" t="str">
        <f t="shared" si="58"/>
        <v/>
      </c>
      <c r="I240" s="43" t="str">
        <f t="shared" si="59"/>
        <v/>
      </c>
      <c r="J240" s="44" t="str">
        <f t="shared" si="60"/>
        <v/>
      </c>
      <c r="K240" s="44" t="str">
        <f t="shared" si="61"/>
        <v/>
      </c>
      <c r="L240" s="44" t="str">
        <f t="shared" si="62"/>
        <v/>
      </c>
      <c r="M240" s="44" t="str">
        <f t="shared" si="63"/>
        <v/>
      </c>
      <c r="N240" s="44" t="str">
        <f t="shared" si="64"/>
        <v/>
      </c>
      <c r="O240" s="29"/>
      <c r="P240" s="29"/>
      <c r="Q240" s="29"/>
      <c r="R240" s="29"/>
      <c r="S240" s="38"/>
      <c r="Z240" s="3" t="b">
        <f>IF(COUNTIF($W$17:W240,W240)=1,IF(W240&lt;&gt;"MALIN CİNSİ 1",IF(W240&lt;&gt;0,ROW(W240),"")))</f>
        <v>0</v>
      </c>
      <c r="AB240" s="21" t="e">
        <f>SMALL($Z$17:$Z$245,ROWS($A$7:A230))</f>
        <v>#NUM!</v>
      </c>
      <c r="AD240" s="5">
        <v>16</v>
      </c>
      <c r="AE240" s="6" t="str" cm="1">
        <f t="array" ref="AE240">IFERROR(INDEX($W$17:$W$202,AB32-16,1),"")</f>
        <v/>
      </c>
    </row>
    <row r="241" spans="8:31" ht="24.95" hidden="1" customHeight="1" x14ac:dyDescent="0.2">
      <c r="H241" s="42" t="str">
        <f t="shared" si="58"/>
        <v/>
      </c>
      <c r="I241" s="43" t="str">
        <f t="shared" si="59"/>
        <v/>
      </c>
      <c r="J241" s="44" t="str">
        <f t="shared" si="60"/>
        <v/>
      </c>
      <c r="K241" s="44" t="str">
        <f t="shared" si="61"/>
        <v/>
      </c>
      <c r="L241" s="44" t="str">
        <f t="shared" si="62"/>
        <v/>
      </c>
      <c r="M241" s="44" t="str">
        <f t="shared" si="63"/>
        <v/>
      </c>
      <c r="N241" s="44" t="str">
        <f t="shared" si="64"/>
        <v/>
      </c>
      <c r="O241" s="29"/>
      <c r="P241" s="29"/>
      <c r="Q241" s="29"/>
      <c r="R241" s="29"/>
      <c r="S241" s="38"/>
      <c r="Z241" s="3" t="b">
        <f>IF(COUNTIF($W$17:W241,W241)=1,IF(W241&lt;&gt;"MALIN CİNSİ 1",IF(W241&lt;&gt;0,ROW(W241),"")))</f>
        <v>0</v>
      </c>
      <c r="AB241" s="21" t="e">
        <f>SMALL($Z$17:$Z$245,ROWS($A$7:A231))</f>
        <v>#NUM!</v>
      </c>
      <c r="AD241" s="5">
        <v>17</v>
      </c>
      <c r="AE241" s="6" t="str" cm="1">
        <f t="array" ref="AE241">IFERROR(INDEX($W$17:$W$202,AB33-16,1),"")</f>
        <v/>
      </c>
    </row>
    <row r="242" spans="8:31" ht="24.95" hidden="1" customHeight="1" x14ac:dyDescent="0.2">
      <c r="H242" s="42" t="str">
        <f t="shared" si="58"/>
        <v/>
      </c>
      <c r="I242" s="43" t="str">
        <f t="shared" si="59"/>
        <v/>
      </c>
      <c r="J242" s="44" t="str">
        <f t="shared" si="60"/>
        <v/>
      </c>
      <c r="K242" s="44" t="str">
        <f t="shared" si="61"/>
        <v/>
      </c>
      <c r="L242" s="44" t="str">
        <f t="shared" si="62"/>
        <v/>
      </c>
      <c r="M242" s="44" t="str">
        <f t="shared" si="63"/>
        <v/>
      </c>
      <c r="N242" s="44" t="str">
        <f t="shared" si="64"/>
        <v/>
      </c>
      <c r="O242" s="29"/>
      <c r="P242" s="29"/>
      <c r="Q242" s="29"/>
      <c r="R242" s="29"/>
      <c r="S242" s="38"/>
      <c r="Z242" s="3" t="b">
        <f>IF(COUNTIF($W$17:W242,W242)=1,IF(W242&lt;&gt;"MALIN CİNSİ 1",IF(W242&lt;&gt;0,ROW(W242),"")))</f>
        <v>0</v>
      </c>
      <c r="AB242" s="21" t="e">
        <f>SMALL($Z$17:$Z$245,ROWS($A$7:A232))</f>
        <v>#NUM!</v>
      </c>
      <c r="AD242" s="5">
        <v>18</v>
      </c>
      <c r="AE242" s="6" t="str" cm="1">
        <f t="array" ref="AE242">IFERROR(INDEX($W$17:$W$202,AB34-16,1),"")</f>
        <v/>
      </c>
    </row>
    <row r="243" spans="8:31" ht="24.95" hidden="1" customHeight="1" x14ac:dyDescent="0.2">
      <c r="H243" s="42" t="str">
        <f t="shared" si="58"/>
        <v/>
      </c>
      <c r="I243" s="43" t="str">
        <f t="shared" si="59"/>
        <v/>
      </c>
      <c r="J243" s="44" t="str">
        <f t="shared" si="60"/>
        <v/>
      </c>
      <c r="K243" s="44" t="str">
        <f t="shared" si="61"/>
        <v/>
      </c>
      <c r="L243" s="44" t="str">
        <f t="shared" si="62"/>
        <v/>
      </c>
      <c r="M243" s="44" t="str">
        <f t="shared" si="63"/>
        <v/>
      </c>
      <c r="N243" s="44" t="str">
        <f t="shared" si="64"/>
        <v/>
      </c>
      <c r="O243" s="29"/>
      <c r="P243" s="29"/>
      <c r="Q243" s="29"/>
      <c r="R243" s="29"/>
      <c r="S243" s="38"/>
      <c r="Z243" s="3" t="b">
        <f>IF(COUNTIF($W$17:W243,W243)=1,IF(W243&lt;&gt;"MALIN CİNSİ 1",IF(W243&lt;&gt;0,ROW(W243),"")))</f>
        <v>0</v>
      </c>
      <c r="AB243" s="21" t="e">
        <f>SMALL($Z$17:$Z$245,ROWS($A$7:A233))</f>
        <v>#NUM!</v>
      </c>
      <c r="AD243" s="5">
        <v>19</v>
      </c>
      <c r="AE243" s="6" t="str" cm="1">
        <f t="array" ref="AE243">IFERROR(INDEX($W$17:$W$202,AB35-16,1),"")</f>
        <v/>
      </c>
    </row>
    <row r="244" spans="8:31" ht="24.95" hidden="1" customHeight="1" x14ac:dyDescent="0.2">
      <c r="H244" s="42" t="str">
        <f t="shared" si="58"/>
        <v/>
      </c>
      <c r="I244" s="43" t="str">
        <f t="shared" si="59"/>
        <v/>
      </c>
      <c r="J244" s="44" t="str">
        <f t="shared" si="60"/>
        <v/>
      </c>
      <c r="K244" s="44" t="str">
        <f t="shared" si="61"/>
        <v/>
      </c>
      <c r="L244" s="44" t="str">
        <f t="shared" si="62"/>
        <v/>
      </c>
      <c r="M244" s="44" t="str">
        <f t="shared" si="63"/>
        <v/>
      </c>
      <c r="N244" s="44" t="str">
        <f t="shared" si="64"/>
        <v/>
      </c>
      <c r="O244" s="29"/>
      <c r="P244" s="29"/>
      <c r="Q244" s="29"/>
      <c r="R244" s="29"/>
      <c r="S244" s="38"/>
      <c r="Z244" s="3" t="b">
        <f>IF(COUNTIF($W$17:W244,W244)=1,IF(W244&lt;&gt;"MALIN CİNSİ 1",IF(W244&lt;&gt;0,ROW(W244),"")))</f>
        <v>0</v>
      </c>
      <c r="AB244" s="21" t="e">
        <f>SMALL($Z$17:$Z$245,ROWS($A$7:A234))</f>
        <v>#NUM!</v>
      </c>
      <c r="AD244" s="5">
        <v>20</v>
      </c>
      <c r="AE244" s="6" t="str" cm="1">
        <f t="array" ref="AE244">IFERROR(INDEX($W$17:$W$202,AB36-16,1),"")</f>
        <v/>
      </c>
    </row>
    <row r="245" spans="8:31" ht="24.95" customHeight="1" x14ac:dyDescent="0.25">
      <c r="H245" s="45"/>
      <c r="I245" s="46">
        <f>SUM(I225:I244)</f>
        <v>0</v>
      </c>
      <c r="J245" s="47">
        <f>SUM(J225:J244)</f>
        <v>0</v>
      </c>
      <c r="K245" s="47" t="str">
        <f t="shared" ref="K245" si="65">IFERROR(IF(J245="",L245/I245,L245/J245),"")</f>
        <v/>
      </c>
      <c r="L245" s="47">
        <f>SUM(L225:L244)</f>
        <v>0</v>
      </c>
      <c r="M245" s="47">
        <f>SUM(M225:M244)</f>
        <v>0</v>
      </c>
      <c r="N245" s="47">
        <f>SUM(N225:N244)</f>
        <v>0</v>
      </c>
      <c r="O245" s="29"/>
      <c r="P245" s="29"/>
      <c r="Q245" s="29"/>
      <c r="R245" s="29"/>
      <c r="S245" s="39"/>
      <c r="Z245" s="3" t="b">
        <f>IF(COUNTIF($W$17:W245,W245)=1,IF(W245&lt;&gt;"MALIN CİNSİ 1",IF(W245&lt;&gt;0,ROW(W245),"")))</f>
        <v>0</v>
      </c>
      <c r="AB245" s="21" t="e">
        <f>SMALL($Z$17:$Z$245,ROWS($A$7:A235))</f>
        <v>#NUM!</v>
      </c>
    </row>
    <row r="246" spans="8:31" ht="24.95" customHeight="1" x14ac:dyDescent="0.2">
      <c r="M246" s="2" t="s">
        <v>12</v>
      </c>
      <c r="N246" s="58">
        <f>M245+N245</f>
        <v>0</v>
      </c>
      <c r="O246" s="29"/>
      <c r="P246" s="29"/>
      <c r="Q246" s="29"/>
      <c r="R246" s="29"/>
    </row>
    <row r="247" spans="8:31" ht="15.95" customHeight="1" x14ac:dyDescent="0.2">
      <c r="O247" s="29"/>
      <c r="P247" s="29"/>
      <c r="Q247" s="29"/>
      <c r="R247" s="29"/>
    </row>
    <row r="248" spans="8:31" ht="15.95" customHeight="1" x14ac:dyDescent="0.2">
      <c r="O248" s="29"/>
      <c r="P248" s="29"/>
      <c r="Q248" s="29"/>
      <c r="R248" s="29"/>
    </row>
    <row r="249" spans="8:31" ht="15.95" customHeight="1" x14ac:dyDescent="0.2">
      <c r="O249" s="29"/>
      <c r="P249" s="29"/>
      <c r="Q249" s="29"/>
      <c r="R249" s="29"/>
    </row>
    <row r="250" spans="8:31" ht="15.95" customHeight="1" x14ac:dyDescent="0.2">
      <c r="O250" s="29"/>
      <c r="P250" s="29"/>
      <c r="Q250" s="29"/>
      <c r="R250" s="29"/>
    </row>
    <row r="251" spans="8:31" ht="15.95" customHeight="1" x14ac:dyDescent="0.2">
      <c r="O251" s="29"/>
      <c r="P251" s="29"/>
      <c r="Q251" s="29"/>
      <c r="R251" s="29"/>
    </row>
    <row r="252" spans="8:31" ht="15.95" customHeight="1" x14ac:dyDescent="0.2">
      <c r="O252" s="29"/>
      <c r="P252" s="29"/>
      <c r="Q252" s="29"/>
      <c r="R252" s="29"/>
    </row>
    <row r="253" spans="8:31" ht="15.95" customHeight="1" x14ac:dyDescent="0.2">
      <c r="O253" s="29"/>
      <c r="P253" s="29"/>
      <c r="Q253" s="29"/>
      <c r="R253" s="29"/>
    </row>
    <row r="254" spans="8:31" ht="15.95" customHeight="1" x14ac:dyDescent="0.2">
      <c r="O254" s="29"/>
      <c r="P254" s="29"/>
      <c r="Q254" s="29"/>
      <c r="R254" s="29"/>
    </row>
    <row r="255" spans="8:31" ht="15.95" customHeight="1" x14ac:dyDescent="0.2">
      <c r="O255" s="29"/>
      <c r="P255" s="29"/>
      <c r="Q255" s="29"/>
      <c r="R255" s="29"/>
    </row>
    <row r="256" spans="8:31" ht="15.95" customHeight="1" x14ac:dyDescent="0.2">
      <c r="O256" s="29"/>
      <c r="P256" s="29"/>
      <c r="Q256" s="29"/>
      <c r="R256" s="29"/>
    </row>
    <row r="257" spans="15:18" ht="15.95" customHeight="1" x14ac:dyDescent="0.2">
      <c r="O257" s="29"/>
      <c r="P257" s="29"/>
      <c r="Q257" s="29"/>
      <c r="R257" s="29"/>
    </row>
    <row r="258" spans="15:18" ht="15.95" customHeight="1" x14ac:dyDescent="0.2">
      <c r="O258" s="29"/>
      <c r="P258" s="29"/>
      <c r="Q258" s="29"/>
      <c r="R258" s="29"/>
    </row>
    <row r="259" spans="15:18" ht="15.95" customHeight="1" x14ac:dyDescent="0.2">
      <c r="O259" s="29"/>
      <c r="P259" s="29"/>
      <c r="Q259" s="29"/>
      <c r="R259" s="29"/>
    </row>
    <row r="260" spans="15:18" ht="15.95" customHeight="1" x14ac:dyDescent="0.2">
      <c r="O260" s="29"/>
      <c r="P260" s="29"/>
      <c r="Q260" s="29"/>
      <c r="R260" s="29"/>
    </row>
    <row r="261" spans="15:18" ht="15.95" customHeight="1" x14ac:dyDescent="0.2">
      <c r="O261" s="29"/>
      <c r="P261" s="29"/>
      <c r="Q261" s="29"/>
      <c r="R261" s="29"/>
    </row>
    <row r="262" spans="15:18" ht="15.95" customHeight="1" x14ac:dyDescent="0.2">
      <c r="O262" s="29"/>
      <c r="P262" s="29"/>
      <c r="Q262" s="29"/>
      <c r="R262" s="29"/>
    </row>
    <row r="263" spans="15:18" ht="15.95" customHeight="1" x14ac:dyDescent="0.2">
      <c r="O263" s="29"/>
      <c r="P263" s="29"/>
      <c r="Q263" s="29"/>
      <c r="R263" s="29"/>
    </row>
    <row r="264" spans="15:18" ht="15.95" customHeight="1" x14ac:dyDescent="0.2">
      <c r="O264" s="29"/>
      <c r="P264" s="29"/>
      <c r="Q264" s="29"/>
      <c r="R264" s="29"/>
    </row>
    <row r="265" spans="15:18" ht="15.95" customHeight="1" x14ac:dyDescent="0.2">
      <c r="O265" s="29"/>
      <c r="P265" s="29"/>
      <c r="Q265" s="29"/>
      <c r="R265" s="29"/>
    </row>
    <row r="266" spans="15:18" ht="15.95" customHeight="1" x14ac:dyDescent="0.2">
      <c r="O266" s="29"/>
      <c r="P266" s="29"/>
      <c r="Q266" s="29"/>
      <c r="R266" s="29"/>
    </row>
    <row r="267" spans="15:18" ht="15.95" customHeight="1" x14ac:dyDescent="0.2">
      <c r="O267" s="29"/>
      <c r="P267" s="29"/>
      <c r="Q267" s="29"/>
      <c r="R267" s="29"/>
    </row>
    <row r="268" spans="15:18" ht="15.95" customHeight="1" x14ac:dyDescent="0.2">
      <c r="O268" s="29"/>
      <c r="P268" s="29"/>
      <c r="Q268" s="29"/>
      <c r="R268" s="29"/>
    </row>
    <row r="269" spans="15:18" ht="15.95" customHeight="1" x14ac:dyDescent="0.2">
      <c r="O269" s="29"/>
      <c r="P269" s="29"/>
      <c r="Q269" s="29"/>
      <c r="R269" s="29"/>
    </row>
    <row r="270" spans="15:18" ht="15.95" customHeight="1" x14ac:dyDescent="0.2">
      <c r="O270" s="29"/>
      <c r="P270" s="29"/>
      <c r="Q270" s="29"/>
      <c r="R270" s="29"/>
    </row>
    <row r="271" spans="15:18" ht="15.95" customHeight="1" x14ac:dyDescent="0.2">
      <c r="O271" s="29"/>
      <c r="P271" s="29"/>
      <c r="Q271" s="29"/>
      <c r="R271" s="29"/>
    </row>
    <row r="272" spans="15:18" ht="15.95" customHeight="1" x14ac:dyDescent="0.2">
      <c r="O272" s="29"/>
      <c r="P272" s="29"/>
      <c r="Q272" s="29"/>
      <c r="R272" s="29"/>
    </row>
    <row r="273" spans="15:18" ht="15.95" customHeight="1" x14ac:dyDescent="0.2">
      <c r="O273" s="29"/>
      <c r="P273" s="29"/>
      <c r="Q273" s="29"/>
      <c r="R273" s="29"/>
    </row>
    <row r="274" spans="15:18" ht="15.95" customHeight="1" x14ac:dyDescent="0.2">
      <c r="O274" s="29"/>
      <c r="P274" s="29"/>
      <c r="Q274" s="29"/>
      <c r="R274" s="29"/>
    </row>
    <row r="275" spans="15:18" ht="15.95" customHeight="1" x14ac:dyDescent="0.2">
      <c r="O275" s="29"/>
      <c r="P275" s="29"/>
      <c r="Q275" s="29"/>
      <c r="R275" s="29"/>
    </row>
    <row r="276" spans="15:18" ht="15.95" customHeight="1" x14ac:dyDescent="0.2">
      <c r="O276" s="29"/>
      <c r="P276" s="29"/>
      <c r="Q276" s="29"/>
      <c r="R276" s="29"/>
    </row>
    <row r="277" spans="15:18" ht="15.95" customHeight="1" x14ac:dyDescent="0.2">
      <c r="O277" s="29"/>
      <c r="P277" s="29"/>
      <c r="Q277" s="29"/>
      <c r="R277" s="29"/>
    </row>
    <row r="278" spans="15:18" ht="15.95" customHeight="1" x14ac:dyDescent="0.2">
      <c r="O278" s="29"/>
      <c r="P278" s="29"/>
      <c r="Q278" s="29"/>
      <c r="R278" s="29"/>
    </row>
    <row r="279" spans="15:18" ht="15.95" customHeight="1" x14ac:dyDescent="0.2">
      <c r="O279" s="29"/>
      <c r="P279" s="29"/>
      <c r="Q279" s="29"/>
      <c r="R279" s="29"/>
    </row>
    <row r="280" spans="15:18" ht="15.95" customHeight="1" x14ac:dyDescent="0.2">
      <c r="O280" s="29"/>
      <c r="P280" s="29"/>
      <c r="Q280" s="29"/>
      <c r="R280" s="29"/>
    </row>
    <row r="281" spans="15:18" ht="15.95" customHeight="1" x14ac:dyDescent="0.2">
      <c r="O281" s="29"/>
      <c r="P281" s="29"/>
      <c r="Q281" s="29"/>
      <c r="R281" s="29"/>
    </row>
    <row r="282" spans="15:18" ht="15.95" customHeight="1" x14ac:dyDescent="0.2">
      <c r="O282" s="29"/>
      <c r="P282" s="29"/>
      <c r="Q282" s="29"/>
      <c r="R282" s="29"/>
    </row>
    <row r="283" spans="15:18" ht="15.95" customHeight="1" x14ac:dyDescent="0.2">
      <c r="O283" s="29"/>
      <c r="P283" s="29"/>
      <c r="Q283" s="29"/>
      <c r="R283" s="29"/>
    </row>
    <row r="284" spans="15:18" ht="15.95" customHeight="1" x14ac:dyDescent="0.2">
      <c r="O284" s="29"/>
      <c r="P284" s="29"/>
      <c r="Q284" s="29"/>
      <c r="R284" s="29"/>
    </row>
    <row r="285" spans="15:18" ht="15.95" customHeight="1" x14ac:dyDescent="0.2">
      <c r="O285" s="29"/>
      <c r="P285" s="29"/>
      <c r="Q285" s="29"/>
      <c r="R285" s="29"/>
    </row>
    <row r="286" spans="15:18" ht="15.95" customHeight="1" x14ac:dyDescent="0.2">
      <c r="O286" s="29"/>
      <c r="P286" s="29"/>
      <c r="Q286" s="29"/>
      <c r="R286" s="29"/>
    </row>
    <row r="287" spans="15:18" ht="15.95" customHeight="1" x14ac:dyDescent="0.2">
      <c r="O287" s="29"/>
      <c r="P287" s="29"/>
      <c r="Q287" s="29"/>
      <c r="R287" s="29"/>
    </row>
    <row r="288" spans="15:18" ht="15.95" customHeight="1" x14ac:dyDescent="0.2">
      <c r="O288" s="29"/>
      <c r="P288" s="29"/>
      <c r="Q288" s="29"/>
      <c r="R288" s="29"/>
    </row>
    <row r="289" spans="15:18" ht="15.95" customHeight="1" x14ac:dyDescent="0.2">
      <c r="O289" s="29"/>
      <c r="P289" s="29"/>
      <c r="Q289" s="29"/>
      <c r="R289" s="29"/>
    </row>
    <row r="290" spans="15:18" ht="15.95" customHeight="1" x14ac:dyDescent="0.2">
      <c r="O290" s="29"/>
      <c r="P290" s="29"/>
      <c r="Q290" s="29"/>
      <c r="R290" s="29"/>
    </row>
    <row r="291" spans="15:18" ht="15.95" customHeight="1" x14ac:dyDescent="0.2">
      <c r="O291" s="29"/>
      <c r="P291" s="29"/>
      <c r="Q291" s="29"/>
      <c r="R291" s="29"/>
    </row>
    <row r="292" spans="15:18" ht="15.95" customHeight="1" x14ac:dyDescent="0.2">
      <c r="O292" s="29"/>
      <c r="P292" s="29"/>
      <c r="Q292" s="29"/>
      <c r="R292" s="29"/>
    </row>
    <row r="293" spans="15:18" ht="15.95" customHeight="1" x14ac:dyDescent="0.2">
      <c r="O293" s="29"/>
      <c r="P293" s="29"/>
      <c r="Q293" s="29"/>
      <c r="R293" s="29"/>
    </row>
    <row r="294" spans="15:18" ht="15.95" customHeight="1" x14ac:dyDescent="0.2">
      <c r="O294" s="29"/>
      <c r="P294" s="29"/>
      <c r="Q294" s="29"/>
      <c r="R294" s="29"/>
    </row>
    <row r="295" spans="15:18" ht="15.95" customHeight="1" x14ac:dyDescent="0.2">
      <c r="O295" s="29"/>
      <c r="P295" s="29"/>
      <c r="Q295" s="29"/>
      <c r="R295" s="29"/>
    </row>
    <row r="296" spans="15:18" ht="15.95" customHeight="1" x14ac:dyDescent="0.2">
      <c r="O296" s="29"/>
      <c r="P296" s="29"/>
      <c r="Q296" s="29"/>
      <c r="R296" s="29"/>
    </row>
    <row r="297" spans="15:18" ht="15.95" customHeight="1" x14ac:dyDescent="0.2">
      <c r="O297" s="29"/>
      <c r="P297" s="29"/>
      <c r="Q297" s="29"/>
      <c r="R297" s="29"/>
    </row>
    <row r="298" spans="15:18" ht="15.95" customHeight="1" x14ac:dyDescent="0.2">
      <c r="O298" s="29"/>
      <c r="P298" s="29"/>
      <c r="Q298" s="29"/>
      <c r="R298" s="29"/>
    </row>
    <row r="299" spans="15:18" ht="15.95" customHeight="1" x14ac:dyDescent="0.2">
      <c r="O299" s="29"/>
      <c r="P299" s="29"/>
      <c r="Q299" s="29"/>
      <c r="R299" s="29"/>
    </row>
    <row r="300" spans="15:18" ht="15.95" customHeight="1" x14ac:dyDescent="0.2">
      <c r="O300" s="29"/>
      <c r="P300" s="29"/>
      <c r="Q300" s="29"/>
      <c r="R300" s="29"/>
    </row>
    <row r="301" spans="15:18" ht="15.95" customHeight="1" x14ac:dyDescent="0.2">
      <c r="O301" s="29"/>
      <c r="P301" s="29"/>
      <c r="Q301" s="29"/>
      <c r="R301" s="29"/>
    </row>
    <row r="302" spans="15:18" ht="15.95" customHeight="1" x14ac:dyDescent="0.2">
      <c r="O302" s="29"/>
      <c r="P302" s="29"/>
      <c r="Q302" s="29"/>
      <c r="R302" s="29"/>
    </row>
    <row r="303" spans="15:18" ht="15.95" customHeight="1" x14ac:dyDescent="0.2">
      <c r="O303" s="29"/>
      <c r="P303" s="29"/>
      <c r="Q303" s="29"/>
      <c r="R303" s="29"/>
    </row>
    <row r="304" spans="15:18" ht="15.95" customHeight="1" x14ac:dyDescent="0.2">
      <c r="O304" s="29"/>
      <c r="P304" s="29"/>
      <c r="Q304" s="29"/>
      <c r="R304" s="29"/>
    </row>
    <row r="305" spans="15:18" ht="15.95" customHeight="1" x14ac:dyDescent="0.2">
      <c r="O305" s="29"/>
      <c r="P305" s="29"/>
      <c r="Q305" s="29"/>
      <c r="R305" s="29"/>
    </row>
    <row r="306" spans="15:18" ht="15.95" customHeight="1" x14ac:dyDescent="0.2">
      <c r="O306" s="29"/>
      <c r="P306" s="29"/>
      <c r="Q306" s="29"/>
      <c r="R306" s="29"/>
    </row>
    <row r="307" spans="15:18" ht="15.95" customHeight="1" x14ac:dyDescent="0.2">
      <c r="O307" s="29"/>
      <c r="P307" s="29"/>
      <c r="Q307" s="29"/>
      <c r="R307" s="29"/>
    </row>
    <row r="308" spans="15:18" ht="15.95" customHeight="1" x14ac:dyDescent="0.2">
      <c r="O308" s="29"/>
      <c r="P308" s="29"/>
      <c r="Q308" s="29"/>
      <c r="R308" s="29"/>
    </row>
    <row r="309" spans="15:18" ht="15.95" customHeight="1" x14ac:dyDescent="0.2">
      <c r="O309" s="29"/>
      <c r="P309" s="29"/>
      <c r="Q309" s="29"/>
      <c r="R309" s="29"/>
    </row>
    <row r="310" spans="15:18" ht="15.95" customHeight="1" x14ac:dyDescent="0.2">
      <c r="O310" s="29"/>
      <c r="P310" s="29"/>
      <c r="Q310" s="29"/>
      <c r="R310" s="29"/>
    </row>
    <row r="311" spans="15:18" ht="15.95" customHeight="1" x14ac:dyDescent="0.2">
      <c r="O311" s="29"/>
      <c r="P311" s="29"/>
      <c r="Q311" s="29"/>
      <c r="R311" s="29"/>
    </row>
    <row r="312" spans="15:18" ht="15.95" customHeight="1" x14ac:dyDescent="0.2">
      <c r="O312" s="29"/>
      <c r="P312" s="29"/>
      <c r="Q312" s="29"/>
      <c r="R312" s="29"/>
    </row>
    <row r="313" spans="15:18" ht="15.95" customHeight="1" x14ac:dyDescent="0.2">
      <c r="O313" s="29"/>
      <c r="P313" s="29"/>
      <c r="Q313" s="29"/>
      <c r="R313" s="29"/>
    </row>
    <row r="314" spans="15:18" ht="15.95" customHeight="1" x14ac:dyDescent="0.2">
      <c r="O314" s="29"/>
      <c r="P314" s="29"/>
      <c r="Q314" s="29"/>
      <c r="R314" s="29"/>
    </row>
    <row r="315" spans="15:18" ht="15.95" customHeight="1" x14ac:dyDescent="0.2">
      <c r="O315" s="29"/>
      <c r="P315" s="29"/>
      <c r="Q315" s="29"/>
      <c r="R315" s="29"/>
    </row>
    <row r="316" spans="15:18" ht="15.95" customHeight="1" x14ac:dyDescent="0.2">
      <c r="O316" s="29"/>
      <c r="P316" s="29"/>
      <c r="Q316" s="29"/>
      <c r="R316" s="29"/>
    </row>
    <row r="317" spans="15:18" ht="15.95" customHeight="1" x14ac:dyDescent="0.2">
      <c r="O317" s="29"/>
      <c r="P317" s="29"/>
      <c r="Q317" s="29"/>
      <c r="R317" s="29"/>
    </row>
    <row r="318" spans="15:18" ht="15.95" customHeight="1" x14ac:dyDescent="0.2">
      <c r="O318" s="29"/>
      <c r="P318" s="29"/>
      <c r="Q318" s="29"/>
      <c r="R318" s="29"/>
    </row>
    <row r="319" spans="15:18" ht="15.95" customHeight="1" x14ac:dyDescent="0.2">
      <c r="O319" s="29"/>
      <c r="P319" s="29"/>
      <c r="Q319" s="29"/>
      <c r="R319" s="29"/>
    </row>
    <row r="320" spans="15:18" ht="15.95" customHeight="1" x14ac:dyDescent="0.2">
      <c r="O320" s="29"/>
      <c r="P320" s="29"/>
      <c r="Q320" s="29"/>
      <c r="R320" s="29"/>
    </row>
    <row r="321" spans="15:18" ht="15.95" customHeight="1" x14ac:dyDescent="0.2">
      <c r="O321" s="29"/>
      <c r="P321" s="29"/>
      <c r="Q321" s="29"/>
      <c r="R321" s="29"/>
    </row>
    <row r="322" spans="15:18" ht="15.95" customHeight="1" x14ac:dyDescent="0.2">
      <c r="O322" s="29"/>
      <c r="P322" s="29"/>
      <c r="Q322" s="29"/>
      <c r="R322" s="29"/>
    </row>
    <row r="323" spans="15:18" ht="15.95" customHeight="1" x14ac:dyDescent="0.2">
      <c r="O323" s="29"/>
      <c r="P323" s="29"/>
      <c r="Q323" s="29"/>
      <c r="R323" s="29"/>
    </row>
    <row r="324" spans="15:18" ht="15.95" customHeight="1" x14ac:dyDescent="0.2">
      <c r="O324" s="29"/>
      <c r="P324" s="29"/>
      <c r="Q324" s="29"/>
      <c r="R324" s="29"/>
    </row>
    <row r="325" spans="15:18" ht="15.95" customHeight="1" x14ac:dyDescent="0.2">
      <c r="O325" s="29"/>
      <c r="P325" s="29"/>
      <c r="Q325" s="29"/>
      <c r="R325" s="29"/>
    </row>
    <row r="326" spans="15:18" ht="15.95" customHeight="1" x14ac:dyDescent="0.2">
      <c r="O326" s="29"/>
      <c r="P326" s="29"/>
      <c r="Q326" s="29"/>
      <c r="R326" s="29"/>
    </row>
    <row r="327" spans="15:18" ht="15.95" customHeight="1" x14ac:dyDescent="0.2">
      <c r="O327" s="29"/>
      <c r="P327" s="29"/>
      <c r="Q327" s="29"/>
      <c r="R327" s="29"/>
    </row>
    <row r="328" spans="15:18" ht="15.95" customHeight="1" x14ac:dyDescent="0.2">
      <c r="O328" s="29"/>
      <c r="P328" s="29"/>
      <c r="Q328" s="29"/>
      <c r="R328" s="29"/>
    </row>
    <row r="329" spans="15:18" ht="15.95" customHeight="1" x14ac:dyDescent="0.2">
      <c r="O329" s="29"/>
      <c r="P329" s="29"/>
      <c r="Q329" s="29"/>
      <c r="R329" s="29"/>
    </row>
    <row r="330" spans="15:18" ht="15.95" customHeight="1" x14ac:dyDescent="0.2">
      <c r="O330" s="29"/>
      <c r="P330" s="29"/>
      <c r="Q330" s="29"/>
      <c r="R330" s="29"/>
    </row>
    <row r="331" spans="15:18" ht="15.95" customHeight="1" x14ac:dyDescent="0.2">
      <c r="O331" s="29"/>
      <c r="P331" s="29"/>
      <c r="Q331" s="29"/>
      <c r="R331" s="29"/>
    </row>
    <row r="332" spans="15:18" ht="15.95" customHeight="1" x14ac:dyDescent="0.2">
      <c r="O332" s="29"/>
      <c r="P332" s="29"/>
      <c r="Q332" s="29"/>
      <c r="R332" s="29"/>
    </row>
    <row r="333" spans="15:18" ht="15.95" customHeight="1" x14ac:dyDescent="0.2">
      <c r="O333" s="29"/>
      <c r="P333" s="29"/>
      <c r="Q333" s="29"/>
      <c r="R333" s="29"/>
    </row>
    <row r="334" spans="15:18" ht="15.95" customHeight="1" x14ac:dyDescent="0.2">
      <c r="O334" s="29"/>
      <c r="P334" s="29"/>
      <c r="Q334" s="29"/>
      <c r="R334" s="29"/>
    </row>
    <row r="335" spans="15:18" ht="15.95" customHeight="1" x14ac:dyDescent="0.2">
      <c r="O335" s="29"/>
      <c r="P335" s="29"/>
      <c r="Q335" s="29"/>
      <c r="R335" s="29"/>
    </row>
    <row r="336" spans="15:18" ht="15.95" customHeight="1" x14ac:dyDescent="0.2">
      <c r="O336" s="29"/>
      <c r="P336" s="29"/>
      <c r="Q336" s="29"/>
      <c r="R336" s="29"/>
    </row>
    <row r="337" spans="15:18" ht="15.95" customHeight="1" x14ac:dyDescent="0.2">
      <c r="O337" s="29"/>
      <c r="P337" s="29"/>
      <c r="Q337" s="29"/>
      <c r="R337" s="29"/>
    </row>
    <row r="338" spans="15:18" ht="15.95" customHeight="1" x14ac:dyDescent="0.2">
      <c r="O338" s="29"/>
      <c r="P338" s="29"/>
      <c r="Q338" s="29"/>
      <c r="R338" s="29"/>
    </row>
    <row r="339" spans="15:18" ht="15.95" customHeight="1" x14ac:dyDescent="0.2">
      <c r="O339" s="29"/>
      <c r="P339" s="29"/>
      <c r="Q339" s="29"/>
      <c r="R339" s="29"/>
    </row>
    <row r="340" spans="15:18" ht="15.95" customHeight="1" x14ac:dyDescent="0.2">
      <c r="O340" s="29"/>
      <c r="P340" s="29"/>
      <c r="Q340" s="29"/>
      <c r="R340" s="29"/>
    </row>
    <row r="341" spans="15:18" ht="15.95" customHeight="1" x14ac:dyDescent="0.2">
      <c r="O341" s="29"/>
      <c r="P341" s="29"/>
      <c r="Q341" s="29"/>
      <c r="R341" s="29"/>
    </row>
    <row r="342" spans="15:18" ht="15.95" customHeight="1" x14ac:dyDescent="0.2">
      <c r="O342" s="29"/>
      <c r="P342" s="29"/>
      <c r="Q342" s="29"/>
      <c r="R342" s="29"/>
    </row>
    <row r="343" spans="15:18" ht="15.95" customHeight="1" x14ac:dyDescent="0.2">
      <c r="O343" s="29"/>
      <c r="P343" s="29"/>
      <c r="Q343" s="29"/>
      <c r="R343" s="29"/>
    </row>
    <row r="344" spans="15:18" ht="15.95" customHeight="1" x14ac:dyDescent="0.2">
      <c r="O344" s="29"/>
      <c r="P344" s="29"/>
      <c r="Q344" s="29"/>
      <c r="R344" s="29"/>
    </row>
    <row r="345" spans="15:18" ht="15.95" customHeight="1" x14ac:dyDescent="0.2">
      <c r="O345" s="29"/>
      <c r="P345" s="29"/>
      <c r="Q345" s="29"/>
      <c r="R345" s="29"/>
    </row>
    <row r="346" spans="15:18" ht="15.95" customHeight="1" x14ac:dyDescent="0.2">
      <c r="O346" s="29"/>
      <c r="P346" s="29"/>
      <c r="Q346" s="29"/>
      <c r="R346" s="29"/>
    </row>
    <row r="347" spans="15:18" ht="15.95" customHeight="1" x14ac:dyDescent="0.2">
      <c r="O347" s="29"/>
      <c r="P347" s="29"/>
      <c r="Q347" s="29"/>
      <c r="R347" s="29"/>
    </row>
    <row r="348" spans="15:18" ht="15.95" customHeight="1" x14ac:dyDescent="0.2">
      <c r="O348" s="29"/>
      <c r="P348" s="29"/>
      <c r="Q348" s="29"/>
      <c r="R348" s="29"/>
    </row>
    <row r="349" spans="15:18" ht="15.95" customHeight="1" x14ac:dyDescent="0.2">
      <c r="O349" s="29"/>
      <c r="P349" s="29"/>
      <c r="Q349" s="29"/>
      <c r="R349" s="29"/>
    </row>
    <row r="350" spans="15:18" ht="15.95" customHeight="1" x14ac:dyDescent="0.2">
      <c r="O350" s="29"/>
      <c r="P350" s="29"/>
      <c r="Q350" s="29"/>
      <c r="R350" s="29"/>
    </row>
    <row r="351" spans="15:18" ht="15.95" customHeight="1" x14ac:dyDescent="0.2">
      <c r="O351" s="29"/>
      <c r="P351" s="29"/>
      <c r="Q351" s="29"/>
      <c r="R351" s="29"/>
    </row>
    <row r="352" spans="15:18" ht="15.95" customHeight="1" x14ac:dyDescent="0.2">
      <c r="O352" s="29"/>
      <c r="P352" s="29"/>
      <c r="Q352" s="29"/>
      <c r="R352" s="29"/>
    </row>
    <row r="353" spans="15:18" ht="15.95" customHeight="1" x14ac:dyDescent="0.2">
      <c r="O353" s="29"/>
      <c r="P353" s="29"/>
      <c r="Q353" s="29"/>
      <c r="R353" s="29"/>
    </row>
    <row r="354" spans="15:18" ht="15.95" customHeight="1" x14ac:dyDescent="0.2">
      <c r="O354" s="29"/>
      <c r="P354" s="29"/>
      <c r="Q354" s="29"/>
      <c r="R354" s="29"/>
    </row>
    <row r="355" spans="15:18" ht="15.95" customHeight="1" x14ac:dyDescent="0.2">
      <c r="O355" s="29"/>
      <c r="P355" s="29"/>
      <c r="Q355" s="29"/>
      <c r="R355" s="29"/>
    </row>
    <row r="356" spans="15:18" ht="15.95" customHeight="1" x14ac:dyDescent="0.2">
      <c r="O356" s="29"/>
      <c r="P356" s="29"/>
      <c r="Q356" s="29"/>
      <c r="R356" s="29"/>
    </row>
    <row r="357" spans="15:18" ht="15.95" customHeight="1" x14ac:dyDescent="0.2">
      <c r="O357" s="29"/>
      <c r="P357" s="29"/>
      <c r="Q357" s="29"/>
      <c r="R357" s="29"/>
    </row>
    <row r="358" spans="15:18" ht="15.95" customHeight="1" x14ac:dyDescent="0.2">
      <c r="O358" s="29"/>
      <c r="P358" s="29"/>
      <c r="Q358" s="29"/>
      <c r="R358" s="29"/>
    </row>
    <row r="359" spans="15:18" ht="15.95" customHeight="1" x14ac:dyDescent="0.2">
      <c r="O359" s="29"/>
      <c r="P359" s="29"/>
      <c r="Q359" s="29"/>
      <c r="R359" s="29"/>
    </row>
    <row r="360" spans="15:18" ht="15.95" customHeight="1" x14ac:dyDescent="0.2">
      <c r="O360" s="29"/>
      <c r="P360" s="29"/>
      <c r="Q360" s="29"/>
      <c r="R360" s="29"/>
    </row>
    <row r="361" spans="15:18" ht="15.95" customHeight="1" x14ac:dyDescent="0.2">
      <c r="O361" s="29"/>
      <c r="P361" s="29"/>
      <c r="Q361" s="29"/>
      <c r="R361" s="29"/>
    </row>
    <row r="362" spans="15:18" ht="15.95" customHeight="1" x14ac:dyDescent="0.2">
      <c r="O362" s="29"/>
      <c r="P362" s="29"/>
      <c r="Q362" s="29"/>
      <c r="R362" s="29"/>
    </row>
    <row r="363" spans="15:18" ht="15.95" customHeight="1" x14ac:dyDescent="0.2">
      <c r="O363" s="29"/>
      <c r="P363" s="29"/>
      <c r="Q363" s="29"/>
      <c r="R363" s="29"/>
    </row>
    <row r="364" spans="15:18" ht="15.95" customHeight="1" x14ac:dyDescent="0.2">
      <c r="O364" s="29"/>
      <c r="P364" s="29"/>
      <c r="Q364" s="29"/>
      <c r="R364" s="29"/>
    </row>
    <row r="365" spans="15:18" ht="15.95" customHeight="1" x14ac:dyDescent="0.2">
      <c r="O365" s="29"/>
      <c r="P365" s="29"/>
      <c r="Q365" s="29"/>
      <c r="R365" s="29"/>
    </row>
    <row r="366" spans="15:18" ht="15.95" customHeight="1" x14ac:dyDescent="0.2">
      <c r="O366" s="29"/>
      <c r="P366" s="29"/>
      <c r="Q366" s="29"/>
      <c r="R366" s="29"/>
    </row>
    <row r="367" spans="15:18" ht="15.95" customHeight="1" x14ac:dyDescent="0.2">
      <c r="O367" s="29"/>
      <c r="P367" s="29"/>
      <c r="Q367" s="29"/>
      <c r="R367" s="29"/>
    </row>
    <row r="368" spans="15:18" ht="15.95" customHeight="1" x14ac:dyDescent="0.2">
      <c r="O368" s="29"/>
      <c r="P368" s="29"/>
      <c r="Q368" s="29"/>
      <c r="R368" s="29"/>
    </row>
    <row r="369" spans="15:18" ht="15.95" customHeight="1" x14ac:dyDescent="0.2">
      <c r="O369" s="29"/>
      <c r="P369" s="29"/>
      <c r="Q369" s="29"/>
      <c r="R369" s="29"/>
    </row>
    <row r="370" spans="15:18" ht="15.95" customHeight="1" x14ac:dyDescent="0.2">
      <c r="O370" s="29"/>
      <c r="P370" s="29"/>
      <c r="Q370" s="29"/>
      <c r="R370" s="29"/>
    </row>
    <row r="371" spans="15:18" ht="15.95" customHeight="1" x14ac:dyDescent="0.2">
      <c r="O371" s="29"/>
      <c r="P371" s="29"/>
      <c r="Q371" s="29"/>
      <c r="R371" s="29"/>
    </row>
    <row r="372" spans="15:18" ht="15.95" customHeight="1" x14ac:dyDescent="0.2">
      <c r="O372" s="29"/>
      <c r="P372" s="29"/>
      <c r="Q372" s="29"/>
      <c r="R372" s="29"/>
    </row>
    <row r="373" spans="15:18" ht="15.95" customHeight="1" x14ac:dyDescent="0.2">
      <c r="O373" s="29"/>
      <c r="P373" s="29"/>
      <c r="Q373" s="29"/>
      <c r="R373" s="29"/>
    </row>
    <row r="374" spans="15:18" ht="15.95" customHeight="1" x14ac:dyDescent="0.2">
      <c r="O374" s="29"/>
      <c r="P374" s="29"/>
      <c r="Q374" s="29"/>
      <c r="R374" s="29"/>
    </row>
    <row r="375" spans="15:18" ht="15.95" customHeight="1" x14ac:dyDescent="0.2">
      <c r="O375" s="29"/>
      <c r="P375" s="29"/>
      <c r="Q375" s="29"/>
      <c r="R375" s="29"/>
    </row>
    <row r="376" spans="15:18" ht="15.95" customHeight="1" x14ac:dyDescent="0.2">
      <c r="O376" s="29"/>
      <c r="P376" s="29"/>
      <c r="Q376" s="29"/>
      <c r="R376" s="29"/>
    </row>
    <row r="377" spans="15:18" ht="15.95" customHeight="1" x14ac:dyDescent="0.2">
      <c r="O377" s="29"/>
      <c r="P377" s="29"/>
      <c r="Q377" s="29"/>
      <c r="R377" s="29"/>
    </row>
    <row r="378" spans="15:18" ht="15.95" customHeight="1" x14ac:dyDescent="0.2">
      <c r="O378" s="29"/>
      <c r="P378" s="29"/>
      <c r="Q378" s="29"/>
      <c r="R378" s="29"/>
    </row>
    <row r="379" spans="15:18" ht="15.95" customHeight="1" x14ac:dyDescent="0.2">
      <c r="O379" s="29"/>
      <c r="P379" s="29"/>
      <c r="Q379" s="29"/>
      <c r="R379" s="29"/>
    </row>
    <row r="380" spans="15:18" ht="15.95" customHeight="1" x14ac:dyDescent="0.2">
      <c r="O380" s="29"/>
      <c r="P380" s="29"/>
      <c r="Q380" s="29"/>
      <c r="R380" s="29"/>
    </row>
    <row r="381" spans="15:18" ht="15.95" customHeight="1" x14ac:dyDescent="0.2">
      <c r="O381" s="29"/>
      <c r="P381" s="29"/>
      <c r="Q381" s="29"/>
      <c r="R381" s="29"/>
    </row>
    <row r="382" spans="15:18" ht="15.95" customHeight="1" x14ac:dyDescent="0.2">
      <c r="O382" s="29"/>
      <c r="P382" s="29"/>
      <c r="Q382" s="29"/>
      <c r="R382" s="29"/>
    </row>
    <row r="383" spans="15:18" ht="15.95" customHeight="1" x14ac:dyDescent="0.2">
      <c r="O383" s="29"/>
      <c r="P383" s="29"/>
      <c r="Q383" s="29"/>
      <c r="R383" s="29"/>
    </row>
    <row r="384" spans="15:18" ht="15.95" customHeight="1" x14ac:dyDescent="0.2">
      <c r="O384" s="29"/>
      <c r="P384" s="29"/>
      <c r="Q384" s="29"/>
      <c r="R384" s="29"/>
    </row>
    <row r="385" spans="15:18" ht="15.95" customHeight="1" x14ac:dyDescent="0.2">
      <c r="O385" s="29"/>
      <c r="P385" s="29"/>
      <c r="Q385" s="29"/>
      <c r="R385" s="29"/>
    </row>
    <row r="386" spans="15:18" ht="15.95" customHeight="1" x14ac:dyDescent="0.2">
      <c r="O386" s="29"/>
      <c r="P386" s="29"/>
      <c r="Q386" s="29"/>
      <c r="R386" s="29"/>
    </row>
    <row r="387" spans="15:18" ht="15.95" customHeight="1" x14ac:dyDescent="0.2">
      <c r="O387" s="29"/>
      <c r="P387" s="29"/>
      <c r="Q387" s="29"/>
      <c r="R387" s="29"/>
    </row>
    <row r="388" spans="15:18" ht="15.95" customHeight="1" x14ac:dyDescent="0.2">
      <c r="O388" s="29"/>
      <c r="P388" s="29"/>
      <c r="Q388" s="29"/>
      <c r="R388" s="29"/>
    </row>
    <row r="389" spans="15:18" ht="15.95" customHeight="1" x14ac:dyDescent="0.2">
      <c r="O389" s="29"/>
      <c r="P389" s="29"/>
      <c r="Q389" s="29"/>
      <c r="R389" s="29"/>
    </row>
    <row r="390" spans="15:18" ht="15.95" customHeight="1" x14ac:dyDescent="0.2">
      <c r="O390" s="29"/>
      <c r="P390" s="29"/>
      <c r="Q390" s="29"/>
      <c r="R390" s="29"/>
    </row>
    <row r="391" spans="15:18" ht="15.95" customHeight="1" x14ac:dyDescent="0.2">
      <c r="O391" s="29"/>
      <c r="P391" s="29"/>
      <c r="Q391" s="29"/>
      <c r="R391" s="29"/>
    </row>
    <row r="392" spans="15:18" ht="15.95" customHeight="1" x14ac:dyDescent="0.2">
      <c r="O392" s="29"/>
      <c r="P392" s="29"/>
      <c r="Q392" s="29"/>
      <c r="R392" s="29"/>
    </row>
    <row r="393" spans="15:18" ht="15.95" customHeight="1" x14ac:dyDescent="0.2">
      <c r="O393" s="29"/>
      <c r="P393" s="29"/>
      <c r="Q393" s="29"/>
      <c r="R393" s="29"/>
    </row>
    <row r="394" spans="15:18" ht="15.95" customHeight="1" x14ac:dyDescent="0.2">
      <c r="O394" s="29"/>
      <c r="P394" s="29"/>
      <c r="Q394" s="29"/>
      <c r="R394" s="29"/>
    </row>
    <row r="395" spans="15:18" ht="15.95" customHeight="1" x14ac:dyDescent="0.2">
      <c r="O395" s="29"/>
      <c r="P395" s="29"/>
      <c r="Q395" s="29"/>
      <c r="R395" s="29"/>
    </row>
    <row r="396" spans="15:18" ht="15.95" customHeight="1" x14ac:dyDescent="0.2">
      <c r="O396" s="29"/>
      <c r="P396" s="29"/>
      <c r="Q396" s="29"/>
      <c r="R396" s="29"/>
    </row>
    <row r="397" spans="15:18" ht="15.95" customHeight="1" x14ac:dyDescent="0.2">
      <c r="O397" s="29"/>
      <c r="P397" s="29"/>
      <c r="Q397" s="29"/>
      <c r="R397" s="29"/>
    </row>
    <row r="398" spans="15:18" ht="15.95" customHeight="1" x14ac:dyDescent="0.2">
      <c r="O398" s="29"/>
      <c r="P398" s="29"/>
      <c r="Q398" s="29"/>
      <c r="R398" s="29"/>
    </row>
    <row r="399" spans="15:18" ht="15.95" customHeight="1" x14ac:dyDescent="0.2">
      <c r="O399" s="29"/>
      <c r="P399" s="29"/>
      <c r="Q399" s="29"/>
      <c r="R399" s="29"/>
    </row>
    <row r="400" spans="15:18" ht="15.95" customHeight="1" x14ac:dyDescent="0.2">
      <c r="O400" s="29"/>
      <c r="P400" s="29"/>
      <c r="Q400" s="29"/>
      <c r="R400" s="29"/>
    </row>
    <row r="401" spans="15:18" ht="15.95" customHeight="1" x14ac:dyDescent="0.2">
      <c r="O401" s="29"/>
      <c r="P401" s="29"/>
      <c r="Q401" s="29"/>
      <c r="R401" s="29"/>
    </row>
    <row r="402" spans="15:18" ht="15.95" customHeight="1" x14ac:dyDescent="0.2">
      <c r="O402" s="29"/>
      <c r="P402" s="29"/>
      <c r="Q402" s="29"/>
      <c r="R402" s="29"/>
    </row>
    <row r="403" spans="15:18" ht="15.95" customHeight="1" x14ac:dyDescent="0.2">
      <c r="O403" s="29"/>
      <c r="P403" s="29"/>
      <c r="Q403" s="29"/>
      <c r="R403" s="29"/>
    </row>
    <row r="404" spans="15:18" ht="15.95" customHeight="1" x14ac:dyDescent="0.2">
      <c r="O404" s="29"/>
      <c r="P404" s="29"/>
      <c r="Q404" s="29"/>
      <c r="R404" s="29"/>
    </row>
    <row r="405" spans="15:18" ht="15.95" customHeight="1" x14ac:dyDescent="0.2">
      <c r="O405" s="29"/>
      <c r="P405" s="29"/>
      <c r="Q405" s="29"/>
      <c r="R405" s="29"/>
    </row>
    <row r="406" spans="15:18" ht="15.95" customHeight="1" x14ac:dyDescent="0.2">
      <c r="O406" s="29"/>
      <c r="P406" s="29"/>
      <c r="Q406" s="29"/>
      <c r="R406" s="29"/>
    </row>
    <row r="407" spans="15:18" ht="15.95" customHeight="1" x14ac:dyDescent="0.2">
      <c r="O407" s="29"/>
      <c r="P407" s="29"/>
      <c r="Q407" s="29"/>
      <c r="R407" s="29"/>
    </row>
    <row r="408" spans="15:18" ht="15.95" customHeight="1" x14ac:dyDescent="0.2">
      <c r="O408" s="29"/>
      <c r="P408" s="29"/>
      <c r="Q408" s="29"/>
      <c r="R408" s="29"/>
    </row>
    <row r="409" spans="15:18" ht="15.95" customHeight="1" x14ac:dyDescent="0.2">
      <c r="O409" s="29"/>
      <c r="P409" s="29"/>
      <c r="Q409" s="29"/>
      <c r="R409" s="29"/>
    </row>
    <row r="410" spans="15:18" ht="15.95" customHeight="1" x14ac:dyDescent="0.2">
      <c r="O410" s="29"/>
      <c r="P410" s="29"/>
      <c r="Q410" s="29"/>
      <c r="R410" s="29"/>
    </row>
    <row r="411" spans="15:18" ht="15.95" customHeight="1" x14ac:dyDescent="0.2">
      <c r="O411" s="29"/>
      <c r="P411" s="29"/>
      <c r="Q411" s="29"/>
      <c r="R411" s="29"/>
    </row>
    <row r="412" spans="15:18" ht="15.95" customHeight="1" x14ac:dyDescent="0.2">
      <c r="O412" s="29"/>
      <c r="P412" s="29"/>
      <c r="Q412" s="29"/>
      <c r="R412" s="29"/>
    </row>
    <row r="413" spans="15:18" ht="15.95" customHeight="1" x14ac:dyDescent="0.2">
      <c r="O413" s="29"/>
      <c r="P413" s="29"/>
      <c r="Q413" s="29"/>
      <c r="R413" s="29"/>
    </row>
    <row r="414" spans="15:18" ht="15.95" customHeight="1" x14ac:dyDescent="0.2">
      <c r="O414" s="29"/>
      <c r="P414" s="29"/>
      <c r="Q414" s="29"/>
      <c r="R414" s="29"/>
    </row>
    <row r="415" spans="15:18" ht="15.95" customHeight="1" x14ac:dyDescent="0.2">
      <c r="O415" s="29"/>
      <c r="P415" s="29"/>
      <c r="Q415" s="29"/>
      <c r="R415" s="29"/>
    </row>
    <row r="416" spans="15:18" ht="15.95" customHeight="1" x14ac:dyDescent="0.2">
      <c r="O416" s="29"/>
      <c r="P416" s="29"/>
      <c r="Q416" s="29"/>
      <c r="R416" s="29"/>
    </row>
    <row r="417" spans="15:18" ht="15.95" customHeight="1" x14ac:dyDescent="0.2">
      <c r="O417" s="29"/>
      <c r="P417" s="29"/>
      <c r="Q417" s="29"/>
      <c r="R417" s="29"/>
    </row>
    <row r="418" spans="15:18" ht="15.95" customHeight="1" x14ac:dyDescent="0.2">
      <c r="O418" s="29"/>
      <c r="P418" s="29"/>
      <c r="Q418" s="29"/>
      <c r="R418" s="29"/>
    </row>
    <row r="419" spans="15:18" ht="15.95" customHeight="1" x14ac:dyDescent="0.2">
      <c r="O419" s="29"/>
      <c r="P419" s="29"/>
      <c r="Q419" s="29"/>
      <c r="R419" s="29"/>
    </row>
    <row r="420" spans="15:18" ht="15.95" customHeight="1" x14ac:dyDescent="0.2">
      <c r="O420" s="29"/>
      <c r="P420" s="29"/>
      <c r="Q420" s="29"/>
      <c r="R420" s="29"/>
    </row>
    <row r="421" spans="15:18" ht="15.95" customHeight="1" x14ac:dyDescent="0.2">
      <c r="O421" s="29"/>
      <c r="P421" s="29"/>
      <c r="Q421" s="29"/>
      <c r="R421" s="29"/>
    </row>
    <row r="422" spans="15:18" ht="15.95" customHeight="1" x14ac:dyDescent="0.2">
      <c r="O422" s="29"/>
      <c r="P422" s="29"/>
      <c r="Q422" s="29"/>
      <c r="R422" s="29"/>
    </row>
    <row r="423" spans="15:18" ht="15.95" customHeight="1" x14ac:dyDescent="0.2">
      <c r="O423" s="29"/>
      <c r="P423" s="29"/>
      <c r="Q423" s="29"/>
      <c r="R423" s="29"/>
    </row>
    <row r="424" spans="15:18" ht="15.95" customHeight="1" x14ac:dyDescent="0.2">
      <c r="O424" s="29"/>
      <c r="P424" s="29"/>
      <c r="Q424" s="29"/>
      <c r="R424" s="29"/>
    </row>
    <row r="425" spans="15:18" ht="15.95" customHeight="1" x14ac:dyDescent="0.2">
      <c r="O425" s="29"/>
      <c r="P425" s="29"/>
      <c r="Q425" s="29"/>
      <c r="R425" s="29"/>
    </row>
    <row r="426" spans="15:18" ht="15.95" customHeight="1" x14ac:dyDescent="0.2">
      <c r="O426" s="29"/>
      <c r="P426" s="29"/>
      <c r="Q426" s="29"/>
      <c r="R426" s="29"/>
    </row>
    <row r="427" spans="15:18" ht="15.95" customHeight="1" x14ac:dyDescent="0.2">
      <c r="O427" s="29"/>
      <c r="P427" s="29"/>
      <c r="Q427" s="29"/>
      <c r="R427" s="29"/>
    </row>
    <row r="428" spans="15:18" ht="15.95" customHeight="1" x14ac:dyDescent="0.2">
      <c r="O428" s="29"/>
      <c r="P428" s="29"/>
      <c r="Q428" s="29"/>
      <c r="R428" s="29"/>
    </row>
    <row r="429" spans="15:18" ht="15.95" customHeight="1" x14ac:dyDescent="0.2">
      <c r="O429" s="29"/>
      <c r="P429" s="29"/>
      <c r="Q429" s="29"/>
      <c r="R429" s="29"/>
    </row>
    <row r="430" spans="15:18" ht="15.95" customHeight="1" x14ac:dyDescent="0.2">
      <c r="O430" s="29"/>
      <c r="P430" s="29"/>
      <c r="Q430" s="29"/>
      <c r="R430" s="29"/>
    </row>
    <row r="431" spans="15:18" ht="15.95" customHeight="1" x14ac:dyDescent="0.2">
      <c r="O431" s="29"/>
      <c r="P431" s="29"/>
      <c r="Q431" s="29"/>
      <c r="R431" s="29"/>
    </row>
    <row r="432" spans="15:18" ht="15.95" customHeight="1" x14ac:dyDescent="0.2">
      <c r="O432" s="29"/>
      <c r="P432" s="29"/>
      <c r="Q432" s="29"/>
      <c r="R432" s="29"/>
    </row>
    <row r="433" spans="15:18" ht="15.95" customHeight="1" x14ac:dyDescent="0.2">
      <c r="O433" s="29"/>
      <c r="P433" s="29"/>
      <c r="Q433" s="29"/>
      <c r="R433" s="29"/>
    </row>
    <row r="434" spans="15:18" ht="15.95" customHeight="1" x14ac:dyDescent="0.2">
      <c r="O434" s="29"/>
      <c r="P434" s="29"/>
      <c r="Q434" s="29"/>
      <c r="R434" s="29"/>
    </row>
    <row r="435" spans="15:18" ht="15.95" customHeight="1" x14ac:dyDescent="0.2">
      <c r="O435" s="29"/>
      <c r="P435" s="29"/>
      <c r="Q435" s="29"/>
      <c r="R435" s="29"/>
    </row>
    <row r="436" spans="15:18" ht="15.95" customHeight="1" x14ac:dyDescent="0.2">
      <c r="O436" s="29"/>
      <c r="P436" s="29"/>
      <c r="Q436" s="29"/>
      <c r="R436" s="29"/>
    </row>
    <row r="437" spans="15:18" ht="15.95" customHeight="1" x14ac:dyDescent="0.2">
      <c r="O437" s="29"/>
      <c r="P437" s="29"/>
      <c r="Q437" s="29"/>
      <c r="R437" s="29"/>
    </row>
    <row r="438" spans="15:18" ht="15.95" customHeight="1" x14ac:dyDescent="0.2">
      <c r="O438" s="29"/>
      <c r="P438" s="29"/>
      <c r="Q438" s="29"/>
      <c r="R438" s="29"/>
    </row>
    <row r="439" spans="15:18" ht="15.95" customHeight="1" x14ac:dyDescent="0.2">
      <c r="O439" s="29"/>
      <c r="P439" s="29"/>
      <c r="Q439" s="29"/>
      <c r="R439" s="29"/>
    </row>
    <row r="440" spans="15:18" ht="15.95" customHeight="1" x14ac:dyDescent="0.2">
      <c r="O440" s="29"/>
      <c r="P440" s="29"/>
      <c r="Q440" s="29"/>
      <c r="R440" s="29"/>
    </row>
    <row r="441" spans="15:18" ht="15.95" customHeight="1" x14ac:dyDescent="0.2">
      <c r="O441" s="29"/>
      <c r="P441" s="29"/>
      <c r="Q441" s="29"/>
      <c r="R441" s="29"/>
    </row>
    <row r="442" spans="15:18" ht="15.95" customHeight="1" x14ac:dyDescent="0.2">
      <c r="O442" s="29"/>
      <c r="P442" s="29"/>
      <c r="Q442" s="29"/>
      <c r="R442" s="29"/>
    </row>
    <row r="443" spans="15:18" ht="15.95" customHeight="1" x14ac:dyDescent="0.2">
      <c r="O443" s="29"/>
      <c r="P443" s="29"/>
      <c r="Q443" s="29"/>
      <c r="R443" s="29"/>
    </row>
    <row r="444" spans="15:18" ht="15.95" customHeight="1" x14ac:dyDescent="0.2">
      <c r="O444" s="29"/>
      <c r="P444" s="29"/>
      <c r="Q444" s="29"/>
      <c r="R444" s="29"/>
    </row>
    <row r="445" spans="15:18" ht="15.95" customHeight="1" x14ac:dyDescent="0.2">
      <c r="O445" s="29"/>
      <c r="P445" s="29"/>
      <c r="Q445" s="29"/>
      <c r="R445" s="29"/>
    </row>
    <row r="446" spans="15:18" ht="15.95" customHeight="1" x14ac:dyDescent="0.2">
      <c r="O446" s="29"/>
      <c r="P446" s="29"/>
      <c r="Q446" s="29"/>
      <c r="R446" s="29"/>
    </row>
    <row r="447" spans="15:18" ht="15.95" customHeight="1" x14ac:dyDescent="0.2">
      <c r="O447" s="29"/>
      <c r="P447" s="29"/>
      <c r="Q447" s="29"/>
      <c r="R447" s="29"/>
    </row>
    <row r="448" spans="15:18" ht="15.95" customHeight="1" x14ac:dyDescent="0.2">
      <c r="O448" s="29"/>
      <c r="P448" s="29"/>
      <c r="Q448" s="29"/>
      <c r="R448" s="29"/>
    </row>
    <row r="449" spans="15:18" ht="15.95" customHeight="1" x14ac:dyDescent="0.2">
      <c r="O449" s="29"/>
      <c r="P449" s="29"/>
      <c r="Q449" s="29"/>
      <c r="R449" s="29"/>
    </row>
    <row r="450" spans="15:18" ht="15.95" customHeight="1" x14ac:dyDescent="0.2">
      <c r="O450" s="29"/>
      <c r="P450" s="29"/>
      <c r="Q450" s="29"/>
      <c r="R450" s="29"/>
    </row>
    <row r="451" spans="15:18" ht="15.95" customHeight="1" x14ac:dyDescent="0.2">
      <c r="O451" s="29"/>
      <c r="P451" s="29"/>
      <c r="Q451" s="29"/>
      <c r="R451" s="29"/>
    </row>
    <row r="452" spans="15:18" ht="15.95" customHeight="1" x14ac:dyDescent="0.2">
      <c r="O452" s="29"/>
      <c r="P452" s="29"/>
      <c r="Q452" s="29"/>
      <c r="R452" s="29"/>
    </row>
    <row r="453" spans="15:18" ht="15.95" customHeight="1" x14ac:dyDescent="0.2">
      <c r="O453" s="29"/>
      <c r="P453" s="29"/>
      <c r="Q453" s="29"/>
      <c r="R453" s="29"/>
    </row>
    <row r="454" spans="15:18" ht="15.95" customHeight="1" x14ac:dyDescent="0.2">
      <c r="O454" s="29"/>
      <c r="P454" s="29"/>
      <c r="Q454" s="29"/>
      <c r="R454" s="29"/>
    </row>
    <row r="455" spans="15:18" ht="15.95" customHeight="1" x14ac:dyDescent="0.2">
      <c r="O455" s="29"/>
      <c r="P455" s="29"/>
      <c r="Q455" s="29"/>
      <c r="R455" s="29"/>
    </row>
    <row r="456" spans="15:18" ht="15.95" customHeight="1" x14ac:dyDescent="0.2">
      <c r="O456" s="29"/>
      <c r="P456" s="29"/>
      <c r="Q456" s="29"/>
      <c r="R456" s="29"/>
    </row>
    <row r="457" spans="15:18" ht="15.95" customHeight="1" x14ac:dyDescent="0.2">
      <c r="O457" s="29"/>
      <c r="P457" s="29"/>
      <c r="Q457" s="29"/>
      <c r="R457" s="29"/>
    </row>
    <row r="458" spans="15:18" ht="15.95" customHeight="1" x14ac:dyDescent="0.2">
      <c r="O458" s="29"/>
      <c r="P458" s="29"/>
      <c r="Q458" s="29"/>
      <c r="R458" s="29"/>
    </row>
    <row r="459" spans="15:18" ht="15.95" customHeight="1" x14ac:dyDescent="0.2">
      <c r="O459" s="29"/>
      <c r="P459" s="29"/>
      <c r="Q459" s="29"/>
      <c r="R459" s="29"/>
    </row>
    <row r="460" spans="15:18" ht="15.95" customHeight="1" x14ac:dyDescent="0.2">
      <c r="O460" s="29"/>
      <c r="P460" s="29"/>
      <c r="Q460" s="29"/>
      <c r="R460" s="29"/>
    </row>
    <row r="461" spans="15:18" ht="15.95" customHeight="1" x14ac:dyDescent="0.2">
      <c r="O461" s="29"/>
      <c r="P461" s="29"/>
      <c r="Q461" s="29"/>
      <c r="R461" s="29"/>
    </row>
    <row r="462" spans="15:18" ht="15.95" customHeight="1" x14ac:dyDescent="0.2">
      <c r="O462" s="29"/>
      <c r="P462" s="29"/>
      <c r="Q462" s="29"/>
      <c r="R462" s="29"/>
    </row>
    <row r="463" spans="15:18" ht="15.95" customHeight="1" x14ac:dyDescent="0.2">
      <c r="O463" s="29"/>
      <c r="P463" s="29"/>
      <c r="Q463" s="29"/>
      <c r="R463" s="29"/>
    </row>
    <row r="464" spans="15:18" ht="15.95" customHeight="1" x14ac:dyDescent="0.2">
      <c r="O464" s="29"/>
      <c r="P464" s="29"/>
      <c r="Q464" s="29"/>
      <c r="R464" s="29"/>
    </row>
    <row r="465" spans="15:18" ht="15.95" customHeight="1" x14ac:dyDescent="0.2">
      <c r="O465" s="29"/>
      <c r="P465" s="29"/>
      <c r="Q465" s="29"/>
      <c r="R465" s="29"/>
    </row>
    <row r="466" spans="15:18" ht="15.95" customHeight="1" x14ac:dyDescent="0.2">
      <c r="O466" s="29"/>
      <c r="P466" s="29"/>
      <c r="Q466" s="29"/>
      <c r="R466" s="29"/>
    </row>
    <row r="467" spans="15:18" ht="15.95" customHeight="1" x14ac:dyDescent="0.2">
      <c r="O467" s="29"/>
      <c r="P467" s="29"/>
      <c r="Q467" s="29"/>
      <c r="R467" s="29"/>
    </row>
    <row r="468" spans="15:18" ht="15.95" customHeight="1" x14ac:dyDescent="0.2">
      <c r="O468" s="29"/>
      <c r="P468" s="29"/>
      <c r="Q468" s="29"/>
      <c r="R468" s="29"/>
    </row>
    <row r="469" spans="15:18" ht="15.95" customHeight="1" x14ac:dyDescent="0.2">
      <c r="O469" s="29"/>
      <c r="P469" s="29"/>
      <c r="Q469" s="29"/>
      <c r="R469" s="29"/>
    </row>
    <row r="470" spans="15:18" ht="15.95" customHeight="1" x14ac:dyDescent="0.2">
      <c r="O470" s="29"/>
      <c r="P470" s="29"/>
      <c r="Q470" s="29"/>
      <c r="R470" s="29"/>
    </row>
    <row r="471" spans="15:18" ht="15.95" customHeight="1" x14ac:dyDescent="0.2">
      <c r="O471" s="29"/>
      <c r="P471" s="29"/>
      <c r="Q471" s="29"/>
      <c r="R471" s="29"/>
    </row>
    <row r="472" spans="15:18" ht="15.95" customHeight="1" x14ac:dyDescent="0.2">
      <c r="O472" s="29"/>
      <c r="P472" s="29"/>
      <c r="Q472" s="29"/>
      <c r="R472" s="29"/>
    </row>
    <row r="473" spans="15:18" ht="15.95" customHeight="1" x14ac:dyDescent="0.2">
      <c r="O473" s="29"/>
      <c r="P473" s="29"/>
      <c r="Q473" s="29"/>
      <c r="R473" s="29"/>
    </row>
    <row r="474" spans="15:18" ht="15.95" customHeight="1" x14ac:dyDescent="0.2">
      <c r="O474" s="29"/>
      <c r="P474" s="29"/>
      <c r="Q474" s="29"/>
      <c r="R474" s="29"/>
    </row>
    <row r="475" spans="15:18" ht="15.95" customHeight="1" x14ac:dyDescent="0.2">
      <c r="O475" s="29"/>
      <c r="P475" s="29"/>
      <c r="Q475" s="29"/>
      <c r="R475" s="29"/>
    </row>
    <row r="476" spans="15:18" ht="15.95" customHeight="1" x14ac:dyDescent="0.2">
      <c r="O476" s="29"/>
      <c r="P476" s="29"/>
      <c r="Q476" s="29"/>
      <c r="R476" s="29"/>
    </row>
    <row r="477" spans="15:18" ht="15.95" customHeight="1" x14ac:dyDescent="0.2">
      <c r="O477" s="29"/>
      <c r="P477" s="29"/>
      <c r="Q477" s="29"/>
      <c r="R477" s="29"/>
    </row>
    <row r="478" spans="15:18" ht="15.95" customHeight="1" x14ac:dyDescent="0.2">
      <c r="O478" s="29"/>
      <c r="P478" s="29"/>
      <c r="Q478" s="29"/>
      <c r="R478" s="29"/>
    </row>
    <row r="479" spans="15:18" ht="15.95" customHeight="1" x14ac:dyDescent="0.2">
      <c r="O479" s="29"/>
      <c r="P479" s="29"/>
      <c r="Q479" s="29"/>
      <c r="R479" s="29"/>
    </row>
    <row r="480" spans="15:18" ht="15.95" customHeight="1" x14ac:dyDescent="0.2">
      <c r="O480" s="29"/>
      <c r="P480" s="29"/>
      <c r="Q480" s="29"/>
      <c r="R480" s="29"/>
    </row>
    <row r="481" spans="15:18" ht="15.95" customHeight="1" x14ac:dyDescent="0.2">
      <c r="O481" s="29"/>
      <c r="P481" s="29"/>
      <c r="Q481" s="29"/>
      <c r="R481" s="29"/>
    </row>
    <row r="482" spans="15:18" ht="15.95" customHeight="1" x14ac:dyDescent="0.2">
      <c r="O482" s="29"/>
      <c r="P482" s="29"/>
      <c r="Q482" s="29"/>
      <c r="R482" s="29"/>
    </row>
    <row r="483" spans="15:18" ht="15.95" customHeight="1" x14ac:dyDescent="0.2">
      <c r="O483" s="29"/>
      <c r="P483" s="29"/>
      <c r="Q483" s="29"/>
      <c r="R483" s="29"/>
    </row>
    <row r="484" spans="15:18" ht="15.95" customHeight="1" x14ac:dyDescent="0.2">
      <c r="O484" s="29"/>
      <c r="P484" s="29"/>
      <c r="Q484" s="29"/>
      <c r="R484" s="29"/>
    </row>
    <row r="485" spans="15:18" ht="15.95" customHeight="1" x14ac:dyDescent="0.2">
      <c r="O485" s="29"/>
      <c r="P485" s="29"/>
      <c r="Q485" s="29"/>
      <c r="R485" s="29"/>
    </row>
    <row r="486" spans="15:18" ht="15.95" customHeight="1" x14ac:dyDescent="0.2">
      <c r="O486" s="29"/>
      <c r="P486" s="29"/>
      <c r="Q486" s="29"/>
      <c r="R486" s="29"/>
    </row>
    <row r="487" spans="15:18" ht="15.95" customHeight="1" x14ac:dyDescent="0.2">
      <c r="O487" s="29"/>
      <c r="P487" s="29"/>
      <c r="Q487" s="29"/>
      <c r="R487" s="29"/>
    </row>
    <row r="488" spans="15:18" ht="15.95" customHeight="1" x14ac:dyDescent="0.2">
      <c r="O488" s="29"/>
      <c r="P488" s="29"/>
      <c r="Q488" s="29"/>
      <c r="R488" s="29"/>
    </row>
    <row r="489" spans="15:18" ht="15.95" customHeight="1" x14ac:dyDescent="0.2">
      <c r="O489" s="29"/>
      <c r="P489" s="29"/>
      <c r="Q489" s="29"/>
      <c r="R489" s="29"/>
    </row>
    <row r="490" spans="15:18" ht="15.95" customHeight="1" x14ac:dyDescent="0.2">
      <c r="O490" s="29"/>
      <c r="P490" s="29"/>
      <c r="Q490" s="29"/>
      <c r="R490" s="29"/>
    </row>
    <row r="491" spans="15:18" ht="15.95" customHeight="1" x14ac:dyDescent="0.2">
      <c r="O491" s="29"/>
      <c r="P491" s="29"/>
      <c r="Q491" s="29"/>
      <c r="R491" s="29"/>
    </row>
    <row r="492" spans="15:18" ht="15.95" customHeight="1" x14ac:dyDescent="0.2">
      <c r="O492" s="29"/>
      <c r="P492" s="29"/>
      <c r="Q492" s="29"/>
      <c r="R492" s="29"/>
    </row>
    <row r="493" spans="15:18" ht="15.95" customHeight="1" x14ac:dyDescent="0.2">
      <c r="O493" s="29"/>
      <c r="P493" s="29"/>
      <c r="Q493" s="29"/>
      <c r="R493" s="29"/>
    </row>
    <row r="494" spans="15:18" ht="15.95" customHeight="1" x14ac:dyDescent="0.2">
      <c r="O494" s="29"/>
      <c r="P494" s="29"/>
      <c r="Q494" s="29"/>
      <c r="R494" s="29"/>
    </row>
    <row r="495" spans="15:18" ht="15.95" customHeight="1" x14ac:dyDescent="0.2">
      <c r="O495" s="29"/>
      <c r="P495" s="29"/>
      <c r="Q495" s="29"/>
      <c r="R495" s="29"/>
    </row>
    <row r="496" spans="15:18" ht="15.95" customHeight="1" x14ac:dyDescent="0.2">
      <c r="O496" s="29"/>
      <c r="P496" s="29"/>
      <c r="Q496" s="29"/>
      <c r="R496" s="29"/>
    </row>
    <row r="497" spans="15:18" ht="15.95" customHeight="1" x14ac:dyDescent="0.2">
      <c r="O497" s="29"/>
      <c r="P497" s="29"/>
      <c r="Q497" s="29"/>
      <c r="R497" s="29"/>
    </row>
    <row r="498" spans="15:18" ht="15.95" customHeight="1" x14ac:dyDescent="0.2">
      <c r="O498" s="29"/>
      <c r="P498" s="29"/>
      <c r="Q498" s="29"/>
      <c r="R498" s="29"/>
    </row>
    <row r="499" spans="15:18" ht="15.95" customHeight="1" x14ac:dyDescent="0.2">
      <c r="O499" s="29"/>
      <c r="P499" s="29"/>
      <c r="Q499" s="29"/>
      <c r="R499" s="29"/>
    </row>
    <row r="500" spans="15:18" ht="15.95" customHeight="1" x14ac:dyDescent="0.2">
      <c r="O500" s="29"/>
      <c r="P500" s="29"/>
      <c r="Q500" s="29"/>
      <c r="R500" s="29"/>
    </row>
    <row r="501" spans="15:18" ht="15.95" customHeight="1" x14ac:dyDescent="0.2">
      <c r="O501" s="29"/>
      <c r="P501" s="29"/>
      <c r="Q501" s="29"/>
      <c r="R501" s="29"/>
    </row>
    <row r="502" spans="15:18" ht="15.95" customHeight="1" x14ac:dyDescent="0.2">
      <c r="O502" s="29"/>
      <c r="P502" s="29"/>
      <c r="Q502" s="29"/>
      <c r="R502" s="29"/>
    </row>
    <row r="503" spans="15:18" ht="15.95" customHeight="1" x14ac:dyDescent="0.2">
      <c r="O503" s="29"/>
      <c r="P503" s="29"/>
      <c r="Q503" s="29"/>
      <c r="R503" s="29"/>
    </row>
    <row r="504" spans="15:18" ht="15.95" customHeight="1" x14ac:dyDescent="0.2">
      <c r="O504" s="29"/>
      <c r="P504" s="29"/>
      <c r="Q504" s="29"/>
      <c r="R504" s="29"/>
    </row>
    <row r="505" spans="15:18" ht="15.95" customHeight="1" x14ac:dyDescent="0.2">
      <c r="O505" s="29"/>
      <c r="P505" s="29"/>
      <c r="Q505" s="29"/>
      <c r="R505" s="29"/>
    </row>
    <row r="506" spans="15:18" ht="15.95" customHeight="1" x14ac:dyDescent="0.2">
      <c r="O506" s="29"/>
      <c r="P506" s="29"/>
      <c r="Q506" s="29"/>
      <c r="R506" s="29"/>
    </row>
    <row r="507" spans="15:18" ht="15.95" customHeight="1" x14ac:dyDescent="0.2">
      <c r="O507" s="29"/>
      <c r="P507" s="29"/>
      <c r="Q507" s="29"/>
      <c r="R507" s="29"/>
    </row>
    <row r="508" spans="15:18" ht="15.95" customHeight="1" x14ac:dyDescent="0.2">
      <c r="O508" s="29"/>
      <c r="P508" s="29"/>
      <c r="Q508" s="29"/>
      <c r="R508" s="29"/>
    </row>
    <row r="509" spans="15:18" ht="15.95" customHeight="1" x14ac:dyDescent="0.2">
      <c r="O509" s="29"/>
      <c r="P509" s="29"/>
      <c r="Q509" s="29"/>
      <c r="R509" s="29"/>
    </row>
    <row r="510" spans="15:18" ht="15.95" customHeight="1" x14ac:dyDescent="0.2">
      <c r="O510" s="29"/>
      <c r="P510" s="29"/>
      <c r="Q510" s="29"/>
      <c r="R510" s="29"/>
    </row>
    <row r="511" spans="15:18" ht="15.95" customHeight="1" x14ac:dyDescent="0.2">
      <c r="O511" s="29"/>
      <c r="P511" s="29"/>
      <c r="Q511" s="29"/>
      <c r="R511" s="29"/>
    </row>
    <row r="512" spans="15:18" ht="15.95" customHeight="1" x14ac:dyDescent="0.2">
      <c r="O512" s="29"/>
      <c r="P512" s="29"/>
      <c r="Q512" s="29"/>
      <c r="R512" s="29"/>
    </row>
    <row r="513" spans="15:18" ht="15.95" customHeight="1" x14ac:dyDescent="0.2">
      <c r="O513" s="29"/>
      <c r="P513" s="29"/>
      <c r="Q513" s="29"/>
      <c r="R513" s="29"/>
    </row>
    <row r="514" spans="15:18" ht="15.95" customHeight="1" x14ac:dyDescent="0.2">
      <c r="O514" s="29"/>
      <c r="P514" s="29"/>
      <c r="Q514" s="29"/>
      <c r="R514" s="29"/>
    </row>
    <row r="515" spans="15:18" ht="15.95" customHeight="1" x14ac:dyDescent="0.2">
      <c r="O515" s="29"/>
      <c r="P515" s="29"/>
      <c r="Q515" s="29"/>
      <c r="R515" s="29"/>
    </row>
    <row r="516" spans="15:18" ht="15.95" customHeight="1" x14ac:dyDescent="0.2">
      <c r="O516" s="29"/>
      <c r="P516" s="29"/>
      <c r="Q516" s="29"/>
      <c r="R516" s="29"/>
    </row>
    <row r="517" spans="15:18" ht="15.95" customHeight="1" x14ac:dyDescent="0.2">
      <c r="O517" s="29"/>
      <c r="P517" s="29"/>
      <c r="Q517" s="29"/>
      <c r="R517" s="29"/>
    </row>
    <row r="518" spans="15:18" ht="15.95" customHeight="1" x14ac:dyDescent="0.2">
      <c r="O518" s="29"/>
      <c r="P518" s="29"/>
      <c r="Q518" s="29"/>
      <c r="R518" s="29"/>
    </row>
    <row r="519" spans="15:18" ht="15.95" customHeight="1" x14ac:dyDescent="0.2">
      <c r="O519" s="29"/>
      <c r="P519" s="29"/>
      <c r="Q519" s="29"/>
      <c r="R519" s="29"/>
    </row>
    <row r="520" spans="15:18" ht="15.95" customHeight="1" x14ac:dyDescent="0.2">
      <c r="O520" s="29"/>
      <c r="P520" s="29"/>
      <c r="Q520" s="29"/>
      <c r="R520" s="29"/>
    </row>
    <row r="521" spans="15:18" ht="15.95" customHeight="1" x14ac:dyDescent="0.2">
      <c r="O521" s="29"/>
      <c r="P521" s="29"/>
      <c r="Q521" s="29"/>
      <c r="R521" s="29"/>
    </row>
    <row r="522" spans="15:18" ht="15.95" customHeight="1" x14ac:dyDescent="0.2">
      <c r="O522" s="29"/>
      <c r="P522" s="29"/>
      <c r="Q522" s="29"/>
      <c r="R522" s="29"/>
    </row>
    <row r="523" spans="15:18" ht="15.95" customHeight="1" x14ac:dyDescent="0.2">
      <c r="O523" s="29"/>
      <c r="P523" s="29"/>
      <c r="Q523" s="29"/>
      <c r="R523" s="29"/>
    </row>
    <row r="524" spans="15:18" ht="15.95" customHeight="1" x14ac:dyDescent="0.2">
      <c r="O524" s="29"/>
      <c r="P524" s="29"/>
      <c r="Q524" s="29"/>
      <c r="R524" s="29"/>
    </row>
    <row r="525" spans="15:18" ht="15.95" customHeight="1" x14ac:dyDescent="0.2">
      <c r="O525" s="29"/>
      <c r="P525" s="29"/>
      <c r="Q525" s="29"/>
      <c r="R525" s="29"/>
    </row>
    <row r="526" spans="15:18" ht="15.95" customHeight="1" x14ac:dyDescent="0.2">
      <c r="O526" s="29"/>
      <c r="P526" s="29"/>
      <c r="Q526" s="29"/>
      <c r="R526" s="29"/>
    </row>
    <row r="527" spans="15:18" ht="15.95" customHeight="1" x14ac:dyDescent="0.2">
      <c r="O527" s="29"/>
      <c r="P527" s="29"/>
      <c r="Q527" s="29"/>
      <c r="R527" s="29"/>
    </row>
    <row r="528" spans="15:18" ht="15.95" customHeight="1" x14ac:dyDescent="0.2">
      <c r="O528" s="29"/>
      <c r="P528" s="29"/>
      <c r="Q528" s="29"/>
      <c r="R528" s="29"/>
    </row>
    <row r="529" spans="15:18" ht="15.95" customHeight="1" x14ac:dyDescent="0.2">
      <c r="O529" s="29"/>
      <c r="P529" s="29"/>
      <c r="Q529" s="29"/>
      <c r="R529" s="29"/>
    </row>
    <row r="530" spans="15:18" ht="15.95" customHeight="1" x14ac:dyDescent="0.2">
      <c r="O530" s="29"/>
      <c r="P530" s="29"/>
      <c r="Q530" s="29"/>
      <c r="R530" s="29"/>
    </row>
    <row r="531" spans="15:18" ht="15.95" customHeight="1" x14ac:dyDescent="0.2">
      <c r="O531" s="29"/>
      <c r="P531" s="29"/>
      <c r="Q531" s="29"/>
      <c r="R531" s="29"/>
    </row>
    <row r="532" spans="15:18" ht="15.95" customHeight="1" x14ac:dyDescent="0.2">
      <c r="O532" s="29"/>
      <c r="P532" s="29"/>
      <c r="Q532" s="29"/>
      <c r="R532" s="29"/>
    </row>
    <row r="533" spans="15:18" ht="15.95" customHeight="1" x14ac:dyDescent="0.2">
      <c r="O533" s="29"/>
      <c r="P533" s="29"/>
      <c r="Q533" s="29"/>
      <c r="R533" s="29"/>
    </row>
    <row r="534" spans="15:18" ht="15.95" customHeight="1" x14ac:dyDescent="0.2">
      <c r="O534" s="29"/>
      <c r="P534" s="29"/>
      <c r="Q534" s="29"/>
      <c r="R534" s="29"/>
    </row>
    <row r="535" spans="15:18" ht="15.95" customHeight="1" x14ac:dyDescent="0.2">
      <c r="O535" s="29"/>
      <c r="P535" s="29"/>
      <c r="Q535" s="29"/>
      <c r="R535" s="29"/>
    </row>
    <row r="536" spans="15:18" ht="15.95" customHeight="1" x14ac:dyDescent="0.2">
      <c r="O536" s="29"/>
      <c r="P536" s="29"/>
      <c r="Q536" s="29"/>
      <c r="R536" s="29"/>
    </row>
    <row r="537" spans="15:18" ht="15.95" customHeight="1" x14ac:dyDescent="0.2">
      <c r="O537" s="29"/>
      <c r="P537" s="29"/>
      <c r="Q537" s="29"/>
      <c r="R537" s="29"/>
    </row>
    <row r="538" spans="15:18" ht="15.95" customHeight="1" x14ac:dyDescent="0.2">
      <c r="O538" s="29"/>
      <c r="P538" s="29"/>
      <c r="Q538" s="29"/>
      <c r="R538" s="29"/>
    </row>
    <row r="539" spans="15:18" ht="15.95" customHeight="1" x14ac:dyDescent="0.2">
      <c r="O539" s="29"/>
      <c r="P539" s="29"/>
      <c r="Q539" s="29"/>
      <c r="R539" s="29"/>
    </row>
    <row r="540" spans="15:18" ht="15.95" customHeight="1" x14ac:dyDescent="0.2">
      <c r="O540" s="29"/>
      <c r="P540" s="29"/>
      <c r="Q540" s="29"/>
      <c r="R540" s="29"/>
    </row>
    <row r="541" spans="15:18" ht="15.95" customHeight="1" x14ac:dyDescent="0.2">
      <c r="O541" s="29"/>
      <c r="P541" s="29"/>
      <c r="Q541" s="29"/>
      <c r="R541" s="29"/>
    </row>
    <row r="542" spans="15:18" ht="15.95" customHeight="1" x14ac:dyDescent="0.2">
      <c r="O542" s="29"/>
      <c r="P542" s="29"/>
      <c r="Q542" s="29"/>
      <c r="R542" s="29"/>
    </row>
    <row r="543" spans="15:18" ht="15.95" customHeight="1" x14ac:dyDescent="0.2">
      <c r="O543" s="29"/>
      <c r="P543" s="29"/>
      <c r="Q543" s="29"/>
      <c r="R543" s="29"/>
    </row>
    <row r="544" spans="15:18" ht="15.95" customHeight="1" x14ac:dyDescent="0.2">
      <c r="O544" s="29"/>
      <c r="P544" s="29"/>
      <c r="Q544" s="29"/>
      <c r="R544" s="29"/>
    </row>
    <row r="545" spans="15:18" ht="15.95" customHeight="1" x14ac:dyDescent="0.2">
      <c r="O545" s="29"/>
      <c r="P545" s="29"/>
      <c r="Q545" s="29"/>
      <c r="R545" s="29"/>
    </row>
    <row r="546" spans="15:18" ht="15.95" customHeight="1" x14ac:dyDescent="0.2">
      <c r="O546" s="29"/>
      <c r="P546" s="29"/>
      <c r="Q546" s="29"/>
      <c r="R546" s="29"/>
    </row>
    <row r="547" spans="15:18" ht="15.95" customHeight="1" x14ac:dyDescent="0.2">
      <c r="O547" s="29"/>
      <c r="P547" s="29"/>
      <c r="Q547" s="29"/>
      <c r="R547" s="29"/>
    </row>
    <row r="548" spans="15:18" ht="15.95" customHeight="1" x14ac:dyDescent="0.2">
      <c r="O548" s="29"/>
      <c r="P548" s="29"/>
      <c r="Q548" s="29"/>
      <c r="R548" s="29"/>
    </row>
    <row r="549" spans="15:18" ht="15.95" customHeight="1" x14ac:dyDescent="0.2">
      <c r="O549" s="29"/>
      <c r="P549" s="29"/>
      <c r="Q549" s="29"/>
      <c r="R549" s="29"/>
    </row>
    <row r="550" spans="15:18" ht="15.95" customHeight="1" x14ac:dyDescent="0.2">
      <c r="O550" s="29"/>
      <c r="P550" s="29"/>
      <c r="Q550" s="29"/>
      <c r="R550" s="29"/>
    </row>
    <row r="551" spans="15:18" ht="15.95" customHeight="1" x14ac:dyDescent="0.2">
      <c r="O551" s="29"/>
      <c r="P551" s="29"/>
      <c r="Q551" s="29"/>
      <c r="R551" s="29"/>
    </row>
    <row r="552" spans="15:18" ht="15.95" customHeight="1" x14ac:dyDescent="0.2">
      <c r="O552" s="29"/>
      <c r="P552" s="29"/>
      <c r="Q552" s="29"/>
      <c r="R552" s="29"/>
    </row>
    <row r="553" spans="15:18" ht="15.95" customHeight="1" x14ac:dyDescent="0.2">
      <c r="O553" s="29"/>
      <c r="P553" s="29"/>
      <c r="Q553" s="29"/>
      <c r="R553" s="29"/>
    </row>
    <row r="554" spans="15:18" ht="15.95" customHeight="1" x14ac:dyDescent="0.2">
      <c r="O554" s="29"/>
      <c r="P554" s="29"/>
      <c r="Q554" s="29"/>
      <c r="R554" s="29"/>
    </row>
    <row r="555" spans="15:18" ht="15.95" customHeight="1" x14ac:dyDescent="0.2">
      <c r="O555" s="29"/>
      <c r="P555" s="29"/>
      <c r="Q555" s="29"/>
      <c r="R555" s="29"/>
    </row>
    <row r="556" spans="15:18" ht="15.95" customHeight="1" x14ac:dyDescent="0.2">
      <c r="O556" s="29"/>
      <c r="P556" s="29"/>
      <c r="Q556" s="29"/>
      <c r="R556" s="29"/>
    </row>
    <row r="557" spans="15:18" ht="15.95" customHeight="1" x14ac:dyDescent="0.2">
      <c r="O557" s="29"/>
      <c r="P557" s="29"/>
      <c r="Q557" s="29"/>
      <c r="R557" s="29"/>
    </row>
    <row r="558" spans="15:18" ht="15.95" customHeight="1" x14ac:dyDescent="0.2">
      <c r="O558" s="29"/>
      <c r="P558" s="29"/>
      <c r="Q558" s="29"/>
      <c r="R558" s="29"/>
    </row>
    <row r="559" spans="15:18" ht="15.95" customHeight="1" x14ac:dyDescent="0.2">
      <c r="O559" s="29"/>
      <c r="P559" s="29"/>
      <c r="Q559" s="29"/>
      <c r="R559" s="29"/>
    </row>
    <row r="560" spans="15:18" ht="15.95" customHeight="1" x14ac:dyDescent="0.2">
      <c r="O560" s="29"/>
      <c r="P560" s="29"/>
      <c r="Q560" s="29"/>
      <c r="R560" s="29"/>
    </row>
    <row r="561" spans="15:18" ht="15.95" customHeight="1" x14ac:dyDescent="0.2">
      <c r="O561" s="29"/>
      <c r="P561" s="29"/>
      <c r="Q561" s="29"/>
      <c r="R561" s="29"/>
    </row>
    <row r="562" spans="15:18" ht="15.95" customHeight="1" x14ac:dyDescent="0.2">
      <c r="O562" s="29"/>
      <c r="P562" s="29"/>
      <c r="Q562" s="29"/>
      <c r="R562" s="29"/>
    </row>
    <row r="563" spans="15:18" ht="15.95" customHeight="1" x14ac:dyDescent="0.2">
      <c r="O563" s="29"/>
      <c r="P563" s="29"/>
      <c r="Q563" s="29"/>
      <c r="R563" s="29"/>
    </row>
    <row r="564" spans="15:18" ht="15.95" customHeight="1" x14ac:dyDescent="0.2">
      <c r="O564" s="29"/>
      <c r="P564" s="29"/>
      <c r="Q564" s="29"/>
      <c r="R564" s="29"/>
    </row>
    <row r="565" spans="15:18" ht="15.95" customHeight="1" x14ac:dyDescent="0.2">
      <c r="O565" s="29"/>
      <c r="P565" s="29"/>
      <c r="Q565" s="29"/>
      <c r="R565" s="29"/>
    </row>
    <row r="566" spans="15:18" ht="15.95" customHeight="1" x14ac:dyDescent="0.2">
      <c r="O566" s="29"/>
      <c r="P566" s="29"/>
      <c r="Q566" s="29"/>
      <c r="R566" s="29"/>
    </row>
    <row r="567" spans="15:18" ht="15.95" customHeight="1" x14ac:dyDescent="0.2">
      <c r="O567" s="29"/>
      <c r="P567" s="29"/>
      <c r="Q567" s="29"/>
      <c r="R567" s="29"/>
    </row>
    <row r="568" spans="15:18" ht="15.95" customHeight="1" x14ac:dyDescent="0.2">
      <c r="O568" s="29"/>
      <c r="P568" s="29"/>
      <c r="Q568" s="29"/>
      <c r="R568" s="29"/>
    </row>
    <row r="569" spans="15:18" ht="15.95" customHeight="1" x14ac:dyDescent="0.2">
      <c r="O569" s="29"/>
      <c r="P569" s="29"/>
      <c r="Q569" s="29"/>
      <c r="R569" s="29"/>
    </row>
    <row r="570" spans="15:18" ht="15.95" customHeight="1" x14ac:dyDescent="0.2">
      <c r="O570" s="29"/>
      <c r="P570" s="29"/>
      <c r="Q570" s="29"/>
      <c r="R570" s="29"/>
    </row>
    <row r="571" spans="15:18" ht="15.95" customHeight="1" x14ac:dyDescent="0.2">
      <c r="O571" s="29"/>
      <c r="P571" s="29"/>
      <c r="Q571" s="29"/>
      <c r="R571" s="29"/>
    </row>
    <row r="572" spans="15:18" ht="15.95" customHeight="1" x14ac:dyDescent="0.2">
      <c r="O572" s="29"/>
      <c r="P572" s="29"/>
      <c r="Q572" s="29"/>
      <c r="R572" s="29"/>
    </row>
    <row r="573" spans="15:18" ht="15.95" customHeight="1" x14ac:dyDescent="0.2">
      <c r="O573" s="29"/>
      <c r="P573" s="29"/>
      <c r="Q573" s="29"/>
      <c r="R573" s="29"/>
    </row>
    <row r="574" spans="15:18" ht="15.95" customHeight="1" x14ac:dyDescent="0.2">
      <c r="O574" s="29"/>
      <c r="P574" s="29"/>
      <c r="Q574" s="29"/>
      <c r="R574" s="29"/>
    </row>
    <row r="575" spans="15:18" ht="15.95" customHeight="1" x14ac:dyDescent="0.2">
      <c r="O575" s="29"/>
      <c r="P575" s="29"/>
      <c r="Q575" s="29"/>
      <c r="R575" s="29"/>
    </row>
    <row r="576" spans="15:18" ht="15.95" customHeight="1" x14ac:dyDescent="0.2">
      <c r="O576" s="29"/>
      <c r="P576" s="29"/>
      <c r="Q576" s="29"/>
      <c r="R576" s="29"/>
    </row>
    <row r="577" spans="15:18" ht="15.95" customHeight="1" x14ac:dyDescent="0.2">
      <c r="O577" s="29"/>
      <c r="P577" s="29"/>
      <c r="Q577" s="29"/>
      <c r="R577" s="29"/>
    </row>
    <row r="578" spans="15:18" ht="15.95" customHeight="1" x14ac:dyDescent="0.2">
      <c r="O578" s="29"/>
      <c r="P578" s="29"/>
      <c r="Q578" s="29"/>
      <c r="R578" s="29"/>
    </row>
    <row r="579" spans="15:18" ht="15.95" customHeight="1" x14ac:dyDescent="0.2">
      <c r="O579" s="29"/>
      <c r="P579" s="29"/>
      <c r="Q579" s="29"/>
      <c r="R579" s="29"/>
    </row>
    <row r="580" spans="15:18" ht="15.95" customHeight="1" x14ac:dyDescent="0.2">
      <c r="O580" s="29"/>
      <c r="P580" s="29"/>
      <c r="Q580" s="29"/>
      <c r="R580" s="29"/>
    </row>
    <row r="581" spans="15:18" ht="15.95" customHeight="1" x14ac:dyDescent="0.2">
      <c r="O581" s="29"/>
      <c r="P581" s="29"/>
      <c r="Q581" s="29"/>
      <c r="R581" s="29"/>
    </row>
    <row r="582" spans="15:18" ht="15.95" customHeight="1" x14ac:dyDescent="0.2">
      <c r="O582" s="29"/>
      <c r="P582" s="29"/>
      <c r="Q582" s="29"/>
      <c r="R582" s="29"/>
    </row>
    <row r="583" spans="15:18" ht="15.95" customHeight="1" x14ac:dyDescent="0.2">
      <c r="O583" s="29"/>
      <c r="P583" s="29"/>
      <c r="Q583" s="29"/>
      <c r="R583" s="29"/>
    </row>
    <row r="584" spans="15:18" ht="15.95" customHeight="1" x14ac:dyDescent="0.2">
      <c r="O584" s="29"/>
      <c r="P584" s="29"/>
      <c r="Q584" s="29"/>
      <c r="R584" s="29"/>
    </row>
    <row r="585" spans="15:18" ht="15.95" customHeight="1" x14ac:dyDescent="0.2">
      <c r="O585" s="29"/>
      <c r="P585" s="29"/>
      <c r="Q585" s="29"/>
      <c r="R585" s="29"/>
    </row>
    <row r="586" spans="15:18" ht="15.95" customHeight="1" x14ac:dyDescent="0.2">
      <c r="O586" s="29"/>
      <c r="P586" s="29"/>
      <c r="Q586" s="29"/>
      <c r="R586" s="29"/>
    </row>
    <row r="587" spans="15:18" ht="15.95" customHeight="1" x14ac:dyDescent="0.2">
      <c r="O587" s="29"/>
      <c r="P587" s="29"/>
      <c r="Q587" s="29"/>
      <c r="R587" s="29"/>
    </row>
    <row r="588" spans="15:18" ht="15.95" customHeight="1" x14ac:dyDescent="0.2">
      <c r="O588" s="29"/>
      <c r="P588" s="29"/>
      <c r="Q588" s="29"/>
      <c r="R588" s="29"/>
    </row>
    <row r="589" spans="15:18" ht="15.95" customHeight="1" x14ac:dyDescent="0.2">
      <c r="O589" s="29"/>
      <c r="P589" s="29"/>
      <c r="Q589" s="29"/>
      <c r="R589" s="29"/>
    </row>
    <row r="590" spans="15:18" ht="15.95" customHeight="1" x14ac:dyDescent="0.2">
      <c r="O590" s="29"/>
      <c r="P590" s="29"/>
      <c r="Q590" s="29"/>
      <c r="R590" s="29"/>
    </row>
    <row r="591" spans="15:18" ht="15.95" customHeight="1" x14ac:dyDescent="0.2">
      <c r="O591" s="29"/>
      <c r="P591" s="29"/>
      <c r="Q591" s="29"/>
      <c r="R591" s="29"/>
    </row>
    <row r="592" spans="15:18" ht="15.95" customHeight="1" x14ac:dyDescent="0.2">
      <c r="O592" s="29"/>
      <c r="P592" s="29"/>
      <c r="Q592" s="29"/>
      <c r="R592" s="29"/>
    </row>
    <row r="593" spans="15:18" ht="15.95" customHeight="1" x14ac:dyDescent="0.2">
      <c r="O593" s="29"/>
      <c r="P593" s="29"/>
      <c r="Q593" s="29"/>
      <c r="R593" s="29"/>
    </row>
    <row r="594" spans="15:18" ht="15.95" customHeight="1" x14ac:dyDescent="0.2">
      <c r="O594" s="29"/>
      <c r="P594" s="29"/>
      <c r="Q594" s="29"/>
      <c r="R594" s="29"/>
    </row>
    <row r="595" spans="15:18" ht="15.95" customHeight="1" x14ac:dyDescent="0.2">
      <c r="O595" s="29"/>
      <c r="P595" s="29"/>
      <c r="Q595" s="29"/>
      <c r="R595" s="29"/>
    </row>
    <row r="596" spans="15:18" ht="15.95" customHeight="1" x14ac:dyDescent="0.2">
      <c r="O596" s="29"/>
      <c r="P596" s="29"/>
      <c r="Q596" s="29"/>
      <c r="R596" s="29"/>
    </row>
    <row r="597" spans="15:18" ht="15.95" customHeight="1" x14ac:dyDescent="0.2">
      <c r="O597" s="29"/>
      <c r="P597" s="29"/>
      <c r="Q597" s="29"/>
      <c r="R597" s="29"/>
    </row>
    <row r="598" spans="15:18" ht="15.95" customHeight="1" x14ac:dyDescent="0.2">
      <c r="O598" s="29"/>
      <c r="P598" s="29"/>
      <c r="Q598" s="29"/>
      <c r="R598" s="29"/>
    </row>
    <row r="599" spans="15:18" ht="15.95" customHeight="1" x14ac:dyDescent="0.2">
      <c r="O599" s="29"/>
      <c r="P599" s="29"/>
      <c r="Q599" s="29"/>
      <c r="R599" s="29"/>
    </row>
    <row r="600" spans="15:18" ht="15.95" customHeight="1" x14ac:dyDescent="0.2">
      <c r="O600" s="29"/>
      <c r="P600" s="29"/>
      <c r="Q600" s="29"/>
      <c r="R600" s="29"/>
    </row>
    <row r="601" spans="15:18" ht="15.95" customHeight="1" x14ac:dyDescent="0.2">
      <c r="O601" s="29"/>
      <c r="P601" s="29"/>
      <c r="Q601" s="29"/>
      <c r="R601" s="29"/>
    </row>
    <row r="602" spans="15:18" ht="15.95" customHeight="1" x14ac:dyDescent="0.2">
      <c r="O602" s="29"/>
      <c r="P602" s="29"/>
      <c r="Q602" s="29"/>
      <c r="R602" s="29"/>
    </row>
    <row r="603" spans="15:18" ht="15.95" customHeight="1" x14ac:dyDescent="0.2">
      <c r="O603" s="29"/>
      <c r="P603" s="29"/>
      <c r="Q603" s="29"/>
      <c r="R603" s="29"/>
    </row>
    <row r="604" spans="15:18" ht="15.95" customHeight="1" x14ac:dyDescent="0.2">
      <c r="O604" s="29"/>
      <c r="P604" s="29"/>
      <c r="Q604" s="29"/>
      <c r="R604" s="29"/>
    </row>
    <row r="605" spans="15:18" ht="15.95" customHeight="1" x14ac:dyDescent="0.2">
      <c r="O605" s="29"/>
      <c r="P605" s="29"/>
      <c r="Q605" s="29"/>
      <c r="R605" s="29"/>
    </row>
    <row r="606" spans="15:18" ht="15.95" customHeight="1" x14ac:dyDescent="0.2">
      <c r="O606" s="29"/>
      <c r="P606" s="29"/>
      <c r="Q606" s="29"/>
      <c r="R606" s="29"/>
    </row>
    <row r="607" spans="15:18" ht="15.95" customHeight="1" x14ac:dyDescent="0.2">
      <c r="O607" s="29"/>
      <c r="P607" s="29"/>
      <c r="Q607" s="29"/>
      <c r="R607" s="29"/>
    </row>
    <row r="608" spans="15:18" ht="15.95" customHeight="1" x14ac:dyDescent="0.2">
      <c r="O608" s="29"/>
      <c r="P608" s="29"/>
      <c r="Q608" s="29"/>
      <c r="R608" s="29"/>
    </row>
    <row r="609" spans="15:18" ht="15.95" customHeight="1" x14ac:dyDescent="0.2">
      <c r="O609" s="29"/>
      <c r="P609" s="29"/>
      <c r="Q609" s="29"/>
      <c r="R609" s="29"/>
    </row>
    <row r="610" spans="15:18" ht="15.95" customHeight="1" x14ac:dyDescent="0.2">
      <c r="O610" s="29"/>
      <c r="P610" s="29"/>
      <c r="Q610" s="29"/>
      <c r="R610" s="29"/>
    </row>
    <row r="611" spans="15:18" ht="15.95" customHeight="1" x14ac:dyDescent="0.2">
      <c r="O611" s="29"/>
      <c r="P611" s="29"/>
      <c r="Q611" s="29"/>
      <c r="R611" s="29"/>
    </row>
    <row r="612" spans="15:18" ht="15.95" customHeight="1" x14ac:dyDescent="0.2">
      <c r="O612" s="29"/>
      <c r="P612" s="29"/>
      <c r="Q612" s="29"/>
      <c r="R612" s="29"/>
    </row>
    <row r="613" spans="15:18" ht="15.95" customHeight="1" x14ac:dyDescent="0.2">
      <c r="O613" s="29"/>
      <c r="P613" s="29"/>
      <c r="Q613" s="29"/>
      <c r="R613" s="29"/>
    </row>
    <row r="614" spans="15:18" ht="15.95" customHeight="1" x14ac:dyDescent="0.2">
      <c r="O614" s="29"/>
      <c r="P614" s="29"/>
      <c r="Q614" s="29"/>
      <c r="R614" s="29"/>
    </row>
    <row r="615" spans="15:18" ht="15.95" customHeight="1" x14ac:dyDescent="0.2">
      <c r="O615" s="29"/>
      <c r="P615" s="29"/>
      <c r="Q615" s="29"/>
      <c r="R615" s="29"/>
    </row>
    <row r="616" spans="15:18" ht="15.95" customHeight="1" x14ac:dyDescent="0.2">
      <c r="O616" s="29"/>
      <c r="P616" s="29"/>
      <c r="Q616" s="29"/>
      <c r="R616" s="29"/>
    </row>
    <row r="617" spans="15:18" ht="15.95" customHeight="1" x14ac:dyDescent="0.2">
      <c r="O617" s="29"/>
      <c r="P617" s="29"/>
      <c r="Q617" s="29"/>
      <c r="R617" s="29"/>
    </row>
    <row r="618" spans="15:18" ht="15.95" customHeight="1" x14ac:dyDescent="0.2">
      <c r="O618" s="29"/>
      <c r="P618" s="29"/>
      <c r="Q618" s="29"/>
      <c r="R618" s="29"/>
    </row>
    <row r="619" spans="15:18" ht="15.95" customHeight="1" x14ac:dyDescent="0.2">
      <c r="O619" s="29"/>
      <c r="P619" s="29"/>
      <c r="Q619" s="29"/>
      <c r="R619" s="29"/>
    </row>
    <row r="620" spans="15:18" ht="15.95" customHeight="1" x14ac:dyDescent="0.2">
      <c r="O620" s="29"/>
      <c r="P620" s="29"/>
      <c r="Q620" s="29"/>
      <c r="R620" s="29"/>
    </row>
    <row r="621" spans="15:18" ht="15.95" customHeight="1" x14ac:dyDescent="0.2">
      <c r="O621" s="29"/>
      <c r="P621" s="29"/>
      <c r="Q621" s="29"/>
      <c r="R621" s="29"/>
    </row>
    <row r="622" spans="15:18" ht="15.95" customHeight="1" x14ac:dyDescent="0.2">
      <c r="O622" s="29"/>
      <c r="P622" s="29"/>
      <c r="Q622" s="29"/>
      <c r="R622" s="29"/>
    </row>
    <row r="623" spans="15:18" ht="15.95" customHeight="1" x14ac:dyDescent="0.2">
      <c r="O623" s="29"/>
      <c r="P623" s="29"/>
      <c r="Q623" s="29"/>
      <c r="R623" s="29"/>
    </row>
    <row r="624" spans="15:18" ht="15.95" customHeight="1" x14ac:dyDescent="0.2">
      <c r="O624" s="29"/>
      <c r="P624" s="29"/>
      <c r="Q624" s="29"/>
      <c r="R624" s="29"/>
    </row>
    <row r="625" spans="15:18" ht="15.95" customHeight="1" x14ac:dyDescent="0.2">
      <c r="O625" s="29"/>
      <c r="P625" s="29"/>
      <c r="Q625" s="29"/>
      <c r="R625" s="29"/>
    </row>
    <row r="626" spans="15:18" ht="15.95" customHeight="1" x14ac:dyDescent="0.2">
      <c r="O626" s="29"/>
      <c r="P626" s="29"/>
      <c r="Q626" s="29"/>
      <c r="R626" s="29"/>
    </row>
    <row r="627" spans="15:18" ht="15.95" customHeight="1" x14ac:dyDescent="0.2">
      <c r="O627" s="29"/>
      <c r="P627" s="29"/>
      <c r="Q627" s="29"/>
      <c r="R627" s="29"/>
    </row>
    <row r="628" spans="15:18" ht="15.95" customHeight="1" x14ac:dyDescent="0.2">
      <c r="O628" s="29"/>
      <c r="P628" s="29"/>
      <c r="Q628" s="29"/>
      <c r="R628" s="29"/>
    </row>
    <row r="629" spans="15:18" ht="15.95" customHeight="1" x14ac:dyDescent="0.2">
      <c r="O629" s="29"/>
      <c r="P629" s="29"/>
      <c r="Q629" s="29"/>
      <c r="R629" s="29"/>
    </row>
    <row r="630" spans="15:18" ht="15.95" customHeight="1" x14ac:dyDescent="0.2">
      <c r="O630" s="29"/>
      <c r="P630" s="29"/>
      <c r="Q630" s="29"/>
      <c r="R630" s="29"/>
    </row>
    <row r="631" spans="15:18" ht="15.95" customHeight="1" x14ac:dyDescent="0.2">
      <c r="O631" s="29"/>
      <c r="P631" s="29"/>
      <c r="Q631" s="29"/>
      <c r="R631" s="29"/>
    </row>
    <row r="632" spans="15:18" ht="15.95" customHeight="1" x14ac:dyDescent="0.2">
      <c r="O632" s="29"/>
      <c r="P632" s="29"/>
      <c r="Q632" s="29"/>
      <c r="R632" s="29"/>
    </row>
    <row r="633" spans="15:18" ht="15.95" customHeight="1" x14ac:dyDescent="0.2">
      <c r="O633" s="29"/>
      <c r="P633" s="29"/>
      <c r="Q633" s="29"/>
      <c r="R633" s="29"/>
    </row>
    <row r="634" spans="15:18" ht="15.95" customHeight="1" x14ac:dyDescent="0.2">
      <c r="O634" s="29"/>
      <c r="P634" s="29"/>
      <c r="Q634" s="29"/>
      <c r="R634" s="29"/>
    </row>
    <row r="635" spans="15:18" ht="15.95" customHeight="1" x14ac:dyDescent="0.2">
      <c r="O635" s="29"/>
      <c r="P635" s="29"/>
      <c r="Q635" s="29"/>
      <c r="R635" s="29"/>
    </row>
    <row r="636" spans="15:18" ht="15.95" customHeight="1" x14ac:dyDescent="0.2">
      <c r="O636" s="29"/>
      <c r="P636" s="29"/>
      <c r="Q636" s="29"/>
      <c r="R636" s="29"/>
    </row>
    <row r="637" spans="15:18" ht="15.95" customHeight="1" x14ac:dyDescent="0.2">
      <c r="O637" s="29"/>
      <c r="P637" s="29"/>
      <c r="Q637" s="29"/>
      <c r="R637" s="29"/>
    </row>
    <row r="638" spans="15:18" ht="15.95" customHeight="1" x14ac:dyDescent="0.2">
      <c r="O638" s="29"/>
      <c r="P638" s="29"/>
      <c r="Q638" s="29"/>
      <c r="R638" s="29"/>
    </row>
    <row r="639" spans="15:18" ht="15.95" customHeight="1" x14ac:dyDescent="0.2">
      <c r="O639" s="29"/>
      <c r="P639" s="29"/>
      <c r="Q639" s="29"/>
      <c r="R639" s="29"/>
    </row>
    <row r="640" spans="15:18" ht="15.95" customHeight="1" x14ac:dyDescent="0.2">
      <c r="O640" s="29"/>
      <c r="P640" s="29"/>
      <c r="Q640" s="29"/>
      <c r="R640" s="29"/>
    </row>
    <row r="641" spans="15:18" ht="15.95" customHeight="1" x14ac:dyDescent="0.2">
      <c r="O641" s="29"/>
      <c r="P641" s="29"/>
      <c r="Q641" s="29"/>
      <c r="R641" s="29"/>
    </row>
    <row r="642" spans="15:18" ht="15.95" customHeight="1" x14ac:dyDescent="0.2">
      <c r="O642" s="29"/>
      <c r="P642" s="29"/>
      <c r="Q642" s="29"/>
      <c r="R642" s="29"/>
    </row>
    <row r="643" spans="15:18" ht="15.95" customHeight="1" x14ac:dyDescent="0.2">
      <c r="O643" s="29"/>
      <c r="P643" s="29"/>
      <c r="Q643" s="29"/>
      <c r="R643" s="29"/>
    </row>
    <row r="644" spans="15:18" ht="15.95" customHeight="1" x14ac:dyDescent="0.2">
      <c r="O644" s="29"/>
      <c r="P644" s="29"/>
      <c r="Q644" s="29"/>
      <c r="R644" s="29"/>
    </row>
    <row r="645" spans="15:18" ht="15.95" customHeight="1" x14ac:dyDescent="0.2">
      <c r="O645" s="29"/>
      <c r="P645" s="29"/>
      <c r="Q645" s="29"/>
      <c r="R645" s="29"/>
    </row>
    <row r="646" spans="15:18" ht="15.95" customHeight="1" x14ac:dyDescent="0.2">
      <c r="O646" s="29"/>
      <c r="P646" s="29"/>
      <c r="Q646" s="29"/>
      <c r="R646" s="29"/>
    </row>
    <row r="647" spans="15:18" ht="15.95" customHeight="1" x14ac:dyDescent="0.2">
      <c r="O647" s="29"/>
      <c r="P647" s="29"/>
      <c r="Q647" s="29"/>
      <c r="R647" s="29"/>
    </row>
    <row r="648" spans="15:18" ht="15.95" customHeight="1" x14ac:dyDescent="0.2">
      <c r="O648" s="29"/>
      <c r="P648" s="29"/>
      <c r="Q648" s="29"/>
      <c r="R648" s="29"/>
    </row>
    <row r="649" spans="15:18" ht="15.95" customHeight="1" x14ac:dyDescent="0.2">
      <c r="O649" s="29"/>
      <c r="P649" s="29"/>
      <c r="Q649" s="29"/>
      <c r="R649" s="29"/>
    </row>
    <row r="650" spans="15:18" ht="15.95" customHeight="1" x14ac:dyDescent="0.2">
      <c r="O650" s="29"/>
      <c r="P650" s="29"/>
      <c r="Q650" s="29"/>
      <c r="R650" s="29"/>
    </row>
    <row r="651" spans="15:18" ht="15.95" customHeight="1" x14ac:dyDescent="0.2">
      <c r="O651" s="29"/>
      <c r="P651" s="29"/>
      <c r="Q651" s="29"/>
      <c r="R651" s="29"/>
    </row>
    <row r="652" spans="15:18" ht="15.95" customHeight="1" x14ac:dyDescent="0.2">
      <c r="O652" s="29"/>
      <c r="P652" s="29"/>
      <c r="Q652" s="29"/>
      <c r="R652" s="29"/>
    </row>
    <row r="653" spans="15:18" ht="15.95" customHeight="1" x14ac:dyDescent="0.2">
      <c r="O653" s="29"/>
      <c r="P653" s="29"/>
      <c r="Q653" s="29"/>
      <c r="R653" s="29"/>
    </row>
    <row r="654" spans="15:18" ht="15.95" customHeight="1" x14ac:dyDescent="0.2">
      <c r="O654" s="29"/>
      <c r="P654" s="29"/>
      <c r="Q654" s="29"/>
      <c r="R654" s="29"/>
    </row>
    <row r="655" spans="15:18" ht="15.95" customHeight="1" x14ac:dyDescent="0.2">
      <c r="O655" s="29"/>
      <c r="P655" s="29"/>
      <c r="Q655" s="29"/>
      <c r="R655" s="29"/>
    </row>
    <row r="656" spans="15:18" ht="15.95" customHeight="1" x14ac:dyDescent="0.2">
      <c r="O656" s="29"/>
      <c r="P656" s="29"/>
      <c r="Q656" s="29"/>
      <c r="R656" s="29"/>
    </row>
    <row r="657" spans="15:18" ht="15.95" customHeight="1" x14ac:dyDescent="0.2">
      <c r="O657" s="29"/>
      <c r="P657" s="29"/>
      <c r="Q657" s="29"/>
      <c r="R657" s="29"/>
    </row>
    <row r="658" spans="15:18" ht="15.95" customHeight="1" x14ac:dyDescent="0.2">
      <c r="O658" s="29"/>
      <c r="P658" s="29"/>
      <c r="Q658" s="29"/>
      <c r="R658" s="29"/>
    </row>
    <row r="659" spans="15:18" ht="15.95" customHeight="1" x14ac:dyDescent="0.2">
      <c r="O659" s="29"/>
      <c r="P659" s="29"/>
      <c r="Q659" s="29"/>
      <c r="R659" s="29"/>
    </row>
    <row r="660" spans="15:18" ht="15.95" customHeight="1" x14ac:dyDescent="0.2">
      <c r="O660" s="29"/>
      <c r="P660" s="29"/>
      <c r="Q660" s="29"/>
      <c r="R660" s="29"/>
    </row>
    <row r="661" spans="15:18" ht="15.95" customHeight="1" x14ac:dyDescent="0.2">
      <c r="O661" s="29"/>
      <c r="P661" s="29"/>
      <c r="Q661" s="29"/>
      <c r="R661" s="29"/>
    </row>
    <row r="662" spans="15:18" ht="15.95" customHeight="1" x14ac:dyDescent="0.2">
      <c r="O662" s="29"/>
      <c r="P662" s="29"/>
      <c r="Q662" s="29"/>
      <c r="R662" s="29"/>
    </row>
    <row r="663" spans="15:18" ht="15.95" customHeight="1" x14ac:dyDescent="0.2">
      <c r="O663" s="29"/>
      <c r="P663" s="29"/>
      <c r="Q663" s="29"/>
      <c r="R663" s="29"/>
    </row>
    <row r="664" spans="15:18" ht="15.95" customHeight="1" x14ac:dyDescent="0.2">
      <c r="O664" s="29"/>
      <c r="P664" s="29"/>
      <c r="Q664" s="29"/>
      <c r="R664" s="29"/>
    </row>
    <row r="665" spans="15:18" ht="15.95" customHeight="1" x14ac:dyDescent="0.2">
      <c r="O665" s="29"/>
      <c r="P665" s="29"/>
      <c r="Q665" s="29"/>
      <c r="R665" s="29"/>
    </row>
    <row r="666" spans="15:18" ht="15.95" customHeight="1" x14ac:dyDescent="0.2">
      <c r="O666" s="29"/>
      <c r="P666" s="29"/>
      <c r="Q666" s="29"/>
      <c r="R666" s="29"/>
    </row>
    <row r="667" spans="15:18" ht="15.95" customHeight="1" x14ac:dyDescent="0.2">
      <c r="O667" s="29"/>
      <c r="P667" s="29"/>
      <c r="Q667" s="29"/>
      <c r="R667" s="29"/>
    </row>
    <row r="668" spans="15:18" ht="15.95" customHeight="1" x14ac:dyDescent="0.2">
      <c r="O668" s="29"/>
      <c r="P668" s="29"/>
      <c r="Q668" s="29"/>
      <c r="R668" s="29"/>
    </row>
    <row r="669" spans="15:18" ht="15.95" customHeight="1" x14ac:dyDescent="0.2">
      <c r="O669" s="29"/>
      <c r="P669" s="29"/>
      <c r="Q669" s="29"/>
      <c r="R669" s="29"/>
    </row>
    <row r="670" spans="15:18" ht="15.95" customHeight="1" x14ac:dyDescent="0.2">
      <c r="O670" s="29"/>
      <c r="P670" s="29"/>
      <c r="Q670" s="29"/>
      <c r="R670" s="29"/>
    </row>
    <row r="671" spans="15:18" ht="15.95" customHeight="1" x14ac:dyDescent="0.2">
      <c r="O671" s="29"/>
      <c r="P671" s="29"/>
      <c r="Q671" s="29"/>
      <c r="R671" s="29"/>
    </row>
    <row r="672" spans="15:18" ht="15.95" customHeight="1" x14ac:dyDescent="0.2">
      <c r="O672" s="29"/>
      <c r="P672" s="29"/>
      <c r="Q672" s="29"/>
      <c r="R672" s="29"/>
    </row>
    <row r="673" spans="15:18" ht="15.95" customHeight="1" x14ac:dyDescent="0.2">
      <c r="O673" s="29"/>
      <c r="P673" s="29"/>
      <c r="Q673" s="29"/>
      <c r="R673" s="29"/>
    </row>
    <row r="674" spans="15:18" ht="15.95" customHeight="1" x14ac:dyDescent="0.2">
      <c r="O674" s="29"/>
      <c r="P674" s="29"/>
      <c r="Q674" s="29"/>
      <c r="R674" s="29"/>
    </row>
    <row r="675" spans="15:18" ht="15.95" customHeight="1" x14ac:dyDescent="0.2">
      <c r="O675" s="29"/>
      <c r="P675" s="29"/>
      <c r="Q675" s="29"/>
      <c r="R675" s="29"/>
    </row>
    <row r="676" spans="15:18" ht="15.95" customHeight="1" x14ac:dyDescent="0.2">
      <c r="O676" s="29"/>
      <c r="P676" s="29"/>
      <c r="Q676" s="29"/>
      <c r="R676" s="29"/>
    </row>
    <row r="677" spans="15:18" ht="15.95" customHeight="1" x14ac:dyDescent="0.2">
      <c r="O677" s="29"/>
      <c r="P677" s="29"/>
      <c r="Q677" s="29"/>
      <c r="R677" s="29"/>
    </row>
    <row r="678" spans="15:18" ht="15.95" customHeight="1" x14ac:dyDescent="0.2">
      <c r="O678" s="29"/>
      <c r="P678" s="29"/>
      <c r="Q678" s="29"/>
      <c r="R678" s="29"/>
    </row>
    <row r="679" spans="15:18" ht="15.95" customHeight="1" x14ac:dyDescent="0.2">
      <c r="O679" s="29"/>
      <c r="P679" s="29"/>
      <c r="Q679" s="29"/>
      <c r="R679" s="29"/>
    </row>
    <row r="680" spans="15:18" ht="15.95" customHeight="1" x14ac:dyDescent="0.2">
      <c r="O680" s="29"/>
      <c r="P680" s="29"/>
      <c r="Q680" s="29"/>
      <c r="R680" s="29"/>
    </row>
    <row r="681" spans="15:18" ht="15.95" customHeight="1" x14ac:dyDescent="0.2">
      <c r="O681" s="29"/>
      <c r="P681" s="29"/>
      <c r="Q681" s="29"/>
      <c r="R681" s="29"/>
    </row>
    <row r="682" spans="15:18" ht="15.95" customHeight="1" x14ac:dyDescent="0.2">
      <c r="O682" s="29"/>
      <c r="P682" s="29"/>
      <c r="Q682" s="29"/>
      <c r="R682" s="29"/>
    </row>
    <row r="683" spans="15:18" ht="15.95" customHeight="1" x14ac:dyDescent="0.2">
      <c r="O683" s="29"/>
      <c r="P683" s="29"/>
      <c r="Q683" s="29"/>
      <c r="R683" s="29"/>
    </row>
    <row r="684" spans="15:18" ht="15.95" customHeight="1" x14ac:dyDescent="0.2">
      <c r="O684" s="29"/>
      <c r="P684" s="29"/>
      <c r="Q684" s="29"/>
      <c r="R684" s="29"/>
    </row>
    <row r="685" spans="15:18" ht="15.95" customHeight="1" x14ac:dyDescent="0.2">
      <c r="O685" s="29"/>
      <c r="P685" s="29"/>
      <c r="Q685" s="29"/>
      <c r="R685" s="29"/>
    </row>
    <row r="686" spans="15:18" ht="15.95" customHeight="1" x14ac:dyDescent="0.2">
      <c r="O686" s="29"/>
      <c r="P686" s="29"/>
      <c r="Q686" s="29"/>
      <c r="R686" s="29"/>
    </row>
    <row r="687" spans="15:18" ht="15.95" customHeight="1" x14ac:dyDescent="0.2">
      <c r="O687" s="29"/>
      <c r="P687" s="29"/>
      <c r="Q687" s="29"/>
      <c r="R687" s="29"/>
    </row>
    <row r="688" spans="15:18" ht="15.95" customHeight="1" x14ac:dyDescent="0.2">
      <c r="O688" s="29"/>
      <c r="P688" s="29"/>
      <c r="Q688" s="29"/>
      <c r="R688" s="29"/>
    </row>
    <row r="689" spans="15:18" ht="15.95" customHeight="1" x14ac:dyDescent="0.2">
      <c r="O689" s="29"/>
      <c r="P689" s="29"/>
      <c r="Q689" s="29"/>
      <c r="R689" s="29"/>
    </row>
    <row r="690" spans="15:18" ht="15.95" customHeight="1" x14ac:dyDescent="0.2">
      <c r="O690" s="29"/>
      <c r="P690" s="29"/>
      <c r="Q690" s="29"/>
      <c r="R690" s="29"/>
    </row>
    <row r="691" spans="15:18" ht="15.95" customHeight="1" x14ac:dyDescent="0.2">
      <c r="O691" s="29"/>
      <c r="P691" s="29"/>
      <c r="Q691" s="29"/>
      <c r="R691" s="29"/>
    </row>
    <row r="692" spans="15:18" ht="15.95" customHeight="1" x14ac:dyDescent="0.2">
      <c r="O692" s="29"/>
      <c r="P692" s="29"/>
      <c r="Q692" s="29"/>
      <c r="R692" s="29"/>
    </row>
    <row r="693" spans="15:18" ht="15.95" customHeight="1" x14ac:dyDescent="0.2">
      <c r="O693" s="29"/>
      <c r="P693" s="29"/>
      <c r="Q693" s="29"/>
      <c r="R693" s="29"/>
    </row>
    <row r="694" spans="15:18" ht="15.95" customHeight="1" x14ac:dyDescent="0.2">
      <c r="O694" s="29"/>
      <c r="P694" s="29"/>
      <c r="Q694" s="29"/>
      <c r="R694" s="29"/>
    </row>
    <row r="695" spans="15:18" ht="15.95" customHeight="1" x14ac:dyDescent="0.2">
      <c r="O695" s="29"/>
      <c r="P695" s="29"/>
      <c r="Q695" s="29"/>
      <c r="R695" s="29"/>
    </row>
    <row r="696" spans="15:18" ht="15.95" customHeight="1" x14ac:dyDescent="0.2">
      <c r="O696" s="29"/>
      <c r="P696" s="29"/>
      <c r="Q696" s="29"/>
      <c r="R696" s="29"/>
    </row>
    <row r="697" spans="15:18" ht="15.95" customHeight="1" x14ac:dyDescent="0.2">
      <c r="O697" s="29"/>
      <c r="P697" s="29"/>
      <c r="Q697" s="29"/>
      <c r="R697" s="29"/>
    </row>
    <row r="698" spans="15:18" ht="15.95" customHeight="1" x14ac:dyDescent="0.2">
      <c r="O698" s="29"/>
      <c r="P698" s="29"/>
      <c r="Q698" s="29"/>
      <c r="R698" s="29"/>
    </row>
    <row r="699" spans="15:18" ht="15.95" customHeight="1" x14ac:dyDescent="0.2">
      <c r="O699" s="29"/>
      <c r="P699" s="29"/>
      <c r="Q699" s="29"/>
      <c r="R699" s="29"/>
    </row>
    <row r="700" spans="15:18" ht="15.95" customHeight="1" x14ac:dyDescent="0.2">
      <c r="O700" s="29"/>
      <c r="P700" s="29"/>
      <c r="Q700" s="29"/>
      <c r="R700" s="29"/>
    </row>
    <row r="701" spans="15:18" ht="15.95" customHeight="1" x14ac:dyDescent="0.2">
      <c r="O701" s="29"/>
      <c r="P701" s="29"/>
      <c r="Q701" s="29"/>
      <c r="R701" s="29"/>
    </row>
    <row r="702" spans="15:18" ht="15.95" customHeight="1" x14ac:dyDescent="0.2">
      <c r="O702" s="29"/>
      <c r="P702" s="29"/>
      <c r="Q702" s="29"/>
      <c r="R702" s="29"/>
    </row>
    <row r="703" spans="15:18" ht="15.95" customHeight="1" x14ac:dyDescent="0.2">
      <c r="O703" s="29"/>
      <c r="P703" s="29"/>
      <c r="Q703" s="29"/>
      <c r="R703" s="29"/>
    </row>
    <row r="704" spans="15:18" ht="15.95" customHeight="1" x14ac:dyDescent="0.2">
      <c r="O704" s="29"/>
      <c r="P704" s="29"/>
      <c r="Q704" s="29"/>
      <c r="R704" s="29"/>
    </row>
    <row r="705" spans="15:18" ht="15.95" customHeight="1" x14ac:dyDescent="0.2">
      <c r="O705" s="29"/>
      <c r="P705" s="29"/>
      <c r="Q705" s="29"/>
      <c r="R705" s="29"/>
    </row>
    <row r="706" spans="15:18" ht="15.95" customHeight="1" x14ac:dyDescent="0.2">
      <c r="O706" s="29"/>
      <c r="P706" s="29"/>
      <c r="Q706" s="29"/>
      <c r="R706" s="29"/>
    </row>
    <row r="707" spans="15:18" ht="15.95" customHeight="1" x14ac:dyDescent="0.2">
      <c r="O707" s="29"/>
      <c r="P707" s="29"/>
      <c r="Q707" s="29"/>
      <c r="R707" s="29"/>
    </row>
    <row r="708" spans="15:18" ht="15.95" customHeight="1" x14ac:dyDescent="0.2">
      <c r="O708" s="29"/>
      <c r="P708" s="29"/>
      <c r="Q708" s="29"/>
      <c r="R708" s="29"/>
    </row>
    <row r="709" spans="15:18" ht="15.95" customHeight="1" x14ac:dyDescent="0.2">
      <c r="O709" s="29"/>
      <c r="P709" s="29"/>
      <c r="Q709" s="29"/>
      <c r="R709" s="29"/>
    </row>
    <row r="710" spans="15:18" ht="15.95" customHeight="1" x14ac:dyDescent="0.2">
      <c r="O710" s="29"/>
      <c r="P710" s="29"/>
      <c r="Q710" s="29"/>
      <c r="R710" s="29"/>
    </row>
    <row r="711" spans="15:18" ht="15.95" customHeight="1" x14ac:dyDescent="0.2">
      <c r="O711" s="29"/>
      <c r="P711" s="29"/>
      <c r="Q711" s="29"/>
      <c r="R711" s="29"/>
    </row>
    <row r="712" spans="15:18" ht="15.95" customHeight="1" x14ac:dyDescent="0.2">
      <c r="O712" s="29"/>
      <c r="P712" s="29"/>
      <c r="Q712" s="29"/>
      <c r="R712" s="29"/>
    </row>
    <row r="713" spans="15:18" ht="15.95" customHeight="1" x14ac:dyDescent="0.2">
      <c r="O713" s="29"/>
      <c r="P713" s="29"/>
      <c r="Q713" s="29"/>
      <c r="R713" s="29"/>
    </row>
    <row r="714" spans="15:18" ht="15.95" customHeight="1" x14ac:dyDescent="0.2">
      <c r="O714" s="29"/>
      <c r="P714" s="29"/>
      <c r="Q714" s="29"/>
      <c r="R714" s="29"/>
    </row>
    <row r="715" spans="15:18" ht="15.95" customHeight="1" x14ac:dyDescent="0.2">
      <c r="O715" s="29"/>
      <c r="P715" s="29"/>
      <c r="Q715" s="29"/>
      <c r="R715" s="29"/>
    </row>
    <row r="716" spans="15:18" ht="15.95" customHeight="1" x14ac:dyDescent="0.2">
      <c r="O716" s="29"/>
      <c r="P716" s="29"/>
      <c r="Q716" s="29"/>
      <c r="R716" s="29"/>
    </row>
    <row r="717" spans="15:18" ht="15.95" customHeight="1" x14ac:dyDescent="0.2">
      <c r="O717" s="29"/>
      <c r="P717" s="29"/>
      <c r="Q717" s="29"/>
      <c r="R717" s="29"/>
    </row>
    <row r="718" spans="15:18" ht="15.95" customHeight="1" x14ac:dyDescent="0.2">
      <c r="O718" s="29"/>
      <c r="P718" s="29"/>
      <c r="Q718" s="29"/>
      <c r="R718" s="29"/>
    </row>
    <row r="719" spans="15:18" ht="15.95" customHeight="1" x14ac:dyDescent="0.2">
      <c r="O719" s="29"/>
      <c r="P719" s="29"/>
      <c r="Q719" s="29"/>
      <c r="R719" s="29"/>
    </row>
    <row r="720" spans="15:18" ht="15.95" customHeight="1" x14ac:dyDescent="0.2">
      <c r="O720" s="29"/>
      <c r="P720" s="29"/>
      <c r="Q720" s="29"/>
      <c r="R720" s="29"/>
    </row>
    <row r="721" spans="15:18" ht="15.95" customHeight="1" x14ac:dyDescent="0.2">
      <c r="O721" s="29"/>
      <c r="P721" s="29"/>
      <c r="Q721" s="29"/>
      <c r="R721" s="29"/>
    </row>
    <row r="722" spans="15:18" ht="15.95" customHeight="1" x14ac:dyDescent="0.2">
      <c r="O722" s="29"/>
      <c r="P722" s="29"/>
      <c r="Q722" s="29"/>
      <c r="R722" s="29"/>
    </row>
    <row r="723" spans="15:18" ht="15.95" customHeight="1" x14ac:dyDescent="0.2">
      <c r="O723" s="29"/>
      <c r="P723" s="29"/>
      <c r="Q723" s="29"/>
      <c r="R723" s="29"/>
    </row>
    <row r="724" spans="15:18" ht="15.95" customHeight="1" x14ac:dyDescent="0.2">
      <c r="O724" s="29"/>
      <c r="P724" s="29"/>
      <c r="Q724" s="29"/>
      <c r="R724" s="29"/>
    </row>
    <row r="725" spans="15:18" ht="15.95" customHeight="1" x14ac:dyDescent="0.2">
      <c r="O725" s="29"/>
      <c r="P725" s="29"/>
      <c r="Q725" s="29"/>
      <c r="R725" s="29"/>
    </row>
    <row r="726" spans="15:18" ht="15.95" customHeight="1" x14ac:dyDescent="0.2">
      <c r="O726" s="29"/>
      <c r="P726" s="29"/>
      <c r="Q726" s="29"/>
      <c r="R726" s="29"/>
    </row>
    <row r="727" spans="15:18" ht="15.95" customHeight="1" x14ac:dyDescent="0.2">
      <c r="O727" s="29"/>
      <c r="P727" s="29"/>
      <c r="Q727" s="29"/>
      <c r="R727" s="29"/>
    </row>
    <row r="728" spans="15:18" ht="15.95" customHeight="1" x14ac:dyDescent="0.2">
      <c r="O728" s="29"/>
      <c r="P728" s="29"/>
      <c r="Q728" s="29"/>
      <c r="R728" s="29"/>
    </row>
    <row r="729" spans="15:18" ht="15.95" customHeight="1" x14ac:dyDescent="0.2">
      <c r="O729" s="29"/>
      <c r="P729" s="29"/>
      <c r="Q729" s="29"/>
      <c r="R729" s="29"/>
    </row>
    <row r="730" spans="15:18" ht="15.95" customHeight="1" x14ac:dyDescent="0.2">
      <c r="O730" s="29"/>
      <c r="P730" s="29"/>
      <c r="Q730" s="29"/>
      <c r="R730" s="29"/>
    </row>
    <row r="731" spans="15:18" ht="15.95" customHeight="1" x14ac:dyDescent="0.2">
      <c r="O731" s="29"/>
      <c r="P731" s="29"/>
      <c r="Q731" s="29"/>
      <c r="R731" s="29"/>
    </row>
    <row r="732" spans="15:18" ht="15.95" customHeight="1" x14ac:dyDescent="0.2">
      <c r="O732" s="29"/>
      <c r="P732" s="29"/>
      <c r="Q732" s="29"/>
      <c r="R732" s="29"/>
    </row>
    <row r="733" spans="15:18" ht="15.95" customHeight="1" x14ac:dyDescent="0.2">
      <c r="O733" s="29"/>
      <c r="P733" s="29"/>
      <c r="Q733" s="29"/>
      <c r="R733" s="29"/>
    </row>
    <row r="734" spans="15:18" ht="15.95" customHeight="1" x14ac:dyDescent="0.2">
      <c r="O734" s="29"/>
      <c r="P734" s="29"/>
      <c r="Q734" s="29"/>
      <c r="R734" s="29"/>
    </row>
    <row r="735" spans="15:18" ht="15.95" customHeight="1" x14ac:dyDescent="0.2">
      <c r="O735" s="29"/>
      <c r="P735" s="29"/>
      <c r="Q735" s="29"/>
      <c r="R735" s="29"/>
    </row>
    <row r="736" spans="15:18" ht="15.95" customHeight="1" x14ac:dyDescent="0.2">
      <c r="O736" s="29"/>
      <c r="P736" s="29"/>
      <c r="Q736" s="29"/>
      <c r="R736" s="29"/>
    </row>
    <row r="737" spans="15:18" ht="15.95" customHeight="1" x14ac:dyDescent="0.2">
      <c r="O737" s="29"/>
      <c r="P737" s="29"/>
      <c r="Q737" s="29"/>
      <c r="R737" s="29"/>
    </row>
    <row r="738" spans="15:18" ht="15.95" customHeight="1" x14ac:dyDescent="0.2">
      <c r="O738" s="29"/>
      <c r="P738" s="29"/>
      <c r="Q738" s="29"/>
      <c r="R738" s="29"/>
    </row>
    <row r="739" spans="15:18" ht="15.95" customHeight="1" x14ac:dyDescent="0.2">
      <c r="O739" s="29"/>
      <c r="P739" s="29"/>
      <c r="Q739" s="29"/>
      <c r="R739" s="29"/>
    </row>
    <row r="740" spans="15:18" ht="15.95" customHeight="1" x14ac:dyDescent="0.2">
      <c r="O740" s="29"/>
      <c r="P740" s="29"/>
      <c r="Q740" s="29"/>
      <c r="R740" s="29"/>
    </row>
    <row r="741" spans="15:18" ht="15.95" customHeight="1" x14ac:dyDescent="0.2">
      <c r="O741" s="29"/>
      <c r="P741" s="29"/>
      <c r="Q741" s="29"/>
      <c r="R741" s="29"/>
    </row>
    <row r="742" spans="15:18" ht="15.95" customHeight="1" x14ac:dyDescent="0.2">
      <c r="O742" s="29"/>
      <c r="P742" s="29"/>
      <c r="Q742" s="29"/>
      <c r="R742" s="29"/>
    </row>
    <row r="743" spans="15:18" ht="15.95" customHeight="1" x14ac:dyDescent="0.2">
      <c r="O743" s="29"/>
      <c r="P743" s="29"/>
      <c r="Q743" s="29"/>
      <c r="R743" s="29"/>
    </row>
    <row r="744" spans="15:18" ht="15.95" customHeight="1" x14ac:dyDescent="0.2">
      <c r="O744" s="29"/>
      <c r="P744" s="29"/>
      <c r="Q744" s="29"/>
      <c r="R744" s="29"/>
    </row>
    <row r="745" spans="15:18" ht="15.95" customHeight="1" x14ac:dyDescent="0.2">
      <c r="O745" s="29"/>
      <c r="P745" s="29"/>
      <c r="Q745" s="29"/>
      <c r="R745" s="29"/>
    </row>
    <row r="746" spans="15:18" ht="15.95" customHeight="1" x14ac:dyDescent="0.2">
      <c r="O746" s="29"/>
      <c r="P746" s="29"/>
      <c r="Q746" s="29"/>
      <c r="R746" s="29"/>
    </row>
    <row r="747" spans="15:18" ht="15.95" customHeight="1" x14ac:dyDescent="0.2">
      <c r="O747" s="29"/>
      <c r="P747" s="29"/>
      <c r="Q747" s="29"/>
      <c r="R747" s="29"/>
    </row>
    <row r="748" spans="15:18" ht="15.95" customHeight="1" x14ac:dyDescent="0.2">
      <c r="O748" s="29"/>
      <c r="P748" s="29"/>
      <c r="Q748" s="29"/>
      <c r="R748" s="29"/>
    </row>
    <row r="749" spans="15:18" ht="15.95" customHeight="1" x14ac:dyDescent="0.2">
      <c r="O749" s="29"/>
      <c r="P749" s="29"/>
      <c r="Q749" s="29"/>
      <c r="R749" s="29"/>
    </row>
    <row r="750" spans="15:18" ht="15.95" customHeight="1" x14ac:dyDescent="0.2">
      <c r="O750" s="29"/>
      <c r="P750" s="29"/>
      <c r="Q750" s="29"/>
      <c r="R750" s="29"/>
    </row>
    <row r="751" spans="15:18" ht="15.95" customHeight="1" x14ac:dyDescent="0.2">
      <c r="O751" s="29"/>
      <c r="P751" s="29"/>
      <c r="Q751" s="29"/>
      <c r="R751" s="29"/>
    </row>
    <row r="752" spans="15:18" ht="15.95" customHeight="1" x14ac:dyDescent="0.2">
      <c r="O752" s="29"/>
      <c r="P752" s="29"/>
      <c r="Q752" s="29"/>
      <c r="R752" s="29"/>
    </row>
    <row r="753" spans="15:18" ht="15.95" customHeight="1" x14ac:dyDescent="0.2">
      <c r="O753" s="29"/>
      <c r="P753" s="29"/>
      <c r="Q753" s="29"/>
      <c r="R753" s="29"/>
    </row>
    <row r="754" spans="15:18" ht="15.95" customHeight="1" x14ac:dyDescent="0.2">
      <c r="O754" s="29"/>
      <c r="P754" s="29"/>
      <c r="Q754" s="29"/>
      <c r="R754" s="29"/>
    </row>
    <row r="755" spans="15:18" ht="15.95" customHeight="1" x14ac:dyDescent="0.2">
      <c r="O755" s="29"/>
      <c r="P755" s="29"/>
      <c r="Q755" s="29"/>
      <c r="R755" s="29"/>
    </row>
    <row r="756" spans="15:18" ht="15.95" customHeight="1" x14ac:dyDescent="0.2">
      <c r="O756" s="29"/>
      <c r="P756" s="29"/>
      <c r="Q756" s="29"/>
      <c r="R756" s="29"/>
    </row>
    <row r="757" spans="15:18" ht="15.95" customHeight="1" x14ac:dyDescent="0.2">
      <c r="O757" s="29"/>
      <c r="P757" s="29"/>
      <c r="Q757" s="29"/>
      <c r="R757" s="29"/>
    </row>
    <row r="758" spans="15:18" ht="15.95" customHeight="1" x14ac:dyDescent="0.2">
      <c r="O758" s="29"/>
      <c r="P758" s="29"/>
      <c r="Q758" s="29"/>
      <c r="R758" s="29"/>
    </row>
    <row r="759" spans="15:18" ht="15.95" customHeight="1" x14ac:dyDescent="0.2">
      <c r="O759" s="29"/>
      <c r="P759" s="29"/>
      <c r="Q759" s="29"/>
      <c r="R759" s="29"/>
    </row>
    <row r="760" spans="15:18" ht="15.95" customHeight="1" x14ac:dyDescent="0.2">
      <c r="O760" s="29"/>
      <c r="P760" s="29"/>
      <c r="Q760" s="29"/>
      <c r="R760" s="29"/>
    </row>
    <row r="761" spans="15:18" ht="15.95" customHeight="1" x14ac:dyDescent="0.2">
      <c r="O761" s="29"/>
      <c r="P761" s="29"/>
      <c r="Q761" s="29"/>
      <c r="R761" s="29"/>
    </row>
    <row r="762" spans="15:18" ht="15.95" customHeight="1" x14ac:dyDescent="0.2">
      <c r="O762" s="29"/>
      <c r="P762" s="29"/>
      <c r="Q762" s="29"/>
      <c r="R762" s="29"/>
    </row>
    <row r="763" spans="15:18" ht="15.95" customHeight="1" x14ac:dyDescent="0.2">
      <c r="O763" s="29"/>
      <c r="P763" s="29"/>
      <c r="Q763" s="29"/>
      <c r="R763" s="29"/>
    </row>
    <row r="764" spans="15:18" ht="15.95" customHeight="1" x14ac:dyDescent="0.2">
      <c r="O764" s="29"/>
      <c r="P764" s="29"/>
      <c r="Q764" s="29"/>
      <c r="R764" s="29"/>
    </row>
    <row r="765" spans="15:18" ht="15.95" customHeight="1" x14ac:dyDescent="0.2">
      <c r="O765" s="29"/>
      <c r="P765" s="29"/>
      <c r="Q765" s="29"/>
      <c r="R765" s="29"/>
    </row>
    <row r="766" spans="15:18" ht="15.95" customHeight="1" x14ac:dyDescent="0.2">
      <c r="O766" s="29"/>
      <c r="P766" s="29"/>
      <c r="Q766" s="29"/>
      <c r="R766" s="29"/>
    </row>
    <row r="767" spans="15:18" ht="15.95" customHeight="1" x14ac:dyDescent="0.2">
      <c r="O767" s="29"/>
      <c r="P767" s="29"/>
      <c r="Q767" s="29"/>
      <c r="R767" s="29"/>
    </row>
    <row r="768" spans="15:18" ht="15.95" customHeight="1" x14ac:dyDescent="0.2">
      <c r="O768" s="29"/>
      <c r="P768" s="29"/>
      <c r="Q768" s="29"/>
      <c r="R768" s="29"/>
    </row>
    <row r="769" spans="15:18" ht="15.95" customHeight="1" x14ac:dyDescent="0.2">
      <c r="O769" s="29"/>
      <c r="P769" s="29"/>
      <c r="Q769" s="29"/>
      <c r="R769" s="29"/>
    </row>
    <row r="770" spans="15:18" ht="15.95" customHeight="1" x14ac:dyDescent="0.2">
      <c r="O770" s="29"/>
      <c r="P770" s="29"/>
      <c r="Q770" s="29"/>
      <c r="R770" s="29"/>
    </row>
    <row r="771" spans="15:18" ht="15.95" customHeight="1" x14ac:dyDescent="0.2">
      <c r="O771" s="29"/>
      <c r="P771" s="29"/>
      <c r="Q771" s="29"/>
      <c r="R771" s="29"/>
    </row>
    <row r="772" spans="15:18" ht="15.95" customHeight="1" x14ac:dyDescent="0.2">
      <c r="O772" s="29"/>
      <c r="P772" s="29"/>
      <c r="Q772" s="29"/>
      <c r="R772" s="29"/>
    </row>
    <row r="773" spans="15:18" ht="15.95" customHeight="1" x14ac:dyDescent="0.2">
      <c r="O773" s="29"/>
      <c r="P773" s="29"/>
      <c r="Q773" s="29"/>
      <c r="R773" s="29"/>
    </row>
    <row r="774" spans="15:18" ht="15.95" customHeight="1" x14ac:dyDescent="0.2">
      <c r="O774" s="29"/>
      <c r="P774" s="29"/>
      <c r="Q774" s="29"/>
      <c r="R774" s="29"/>
    </row>
    <row r="775" spans="15:18" ht="15.95" customHeight="1" x14ac:dyDescent="0.2">
      <c r="O775" s="29"/>
      <c r="P775" s="29"/>
      <c r="Q775" s="29"/>
      <c r="R775" s="29"/>
    </row>
    <row r="776" spans="15:18" ht="15.95" customHeight="1" x14ac:dyDescent="0.2">
      <c r="O776" s="29"/>
      <c r="P776" s="29"/>
      <c r="Q776" s="29"/>
      <c r="R776" s="29"/>
    </row>
    <row r="777" spans="15:18" ht="15.95" customHeight="1" x14ac:dyDescent="0.2">
      <c r="O777" s="29"/>
      <c r="P777" s="29"/>
      <c r="Q777" s="29"/>
      <c r="R777" s="29"/>
    </row>
    <row r="778" spans="15:18" ht="15.95" customHeight="1" x14ac:dyDescent="0.2">
      <c r="O778" s="29"/>
      <c r="P778" s="29"/>
      <c r="Q778" s="29"/>
      <c r="R778" s="29"/>
    </row>
    <row r="779" spans="15:18" ht="15.95" customHeight="1" x14ac:dyDescent="0.2">
      <c r="O779" s="29"/>
      <c r="P779" s="29"/>
      <c r="Q779" s="29"/>
      <c r="R779" s="29"/>
    </row>
    <row r="780" spans="15:18" ht="15.95" customHeight="1" x14ac:dyDescent="0.2">
      <c r="O780" s="29"/>
      <c r="P780" s="29"/>
      <c r="Q780" s="29"/>
      <c r="R780" s="29"/>
    </row>
    <row r="781" spans="15:18" ht="15.95" customHeight="1" x14ac:dyDescent="0.2">
      <c r="O781" s="29"/>
      <c r="P781" s="29"/>
      <c r="Q781" s="29"/>
      <c r="R781" s="29"/>
    </row>
    <row r="782" spans="15:18" ht="15.95" customHeight="1" x14ac:dyDescent="0.2">
      <c r="O782" s="29"/>
      <c r="P782" s="29"/>
      <c r="Q782" s="29"/>
      <c r="R782" s="29"/>
    </row>
    <row r="783" spans="15:18" ht="15.95" customHeight="1" x14ac:dyDescent="0.2">
      <c r="O783" s="29"/>
      <c r="P783" s="29"/>
      <c r="Q783" s="29"/>
      <c r="R783" s="29"/>
    </row>
    <row r="784" spans="15:18" ht="15.95" customHeight="1" x14ac:dyDescent="0.2">
      <c r="O784" s="29"/>
      <c r="P784" s="29"/>
      <c r="Q784" s="29"/>
      <c r="R784" s="29"/>
    </row>
    <row r="785" spans="15:18" ht="15.95" customHeight="1" x14ac:dyDescent="0.2">
      <c r="O785" s="29"/>
      <c r="P785" s="29"/>
      <c r="Q785" s="29"/>
      <c r="R785" s="29"/>
    </row>
    <row r="786" spans="15:18" ht="15.95" customHeight="1" x14ac:dyDescent="0.2">
      <c r="O786" s="29"/>
      <c r="P786" s="29"/>
      <c r="Q786" s="29"/>
      <c r="R786" s="29"/>
    </row>
    <row r="787" spans="15:18" ht="15.95" customHeight="1" x14ac:dyDescent="0.2">
      <c r="O787" s="29"/>
      <c r="P787" s="29"/>
      <c r="Q787" s="29"/>
      <c r="R787" s="29"/>
    </row>
    <row r="788" spans="15:18" ht="15.95" customHeight="1" x14ac:dyDescent="0.2">
      <c r="O788" s="29"/>
      <c r="P788" s="29"/>
      <c r="Q788" s="29"/>
      <c r="R788" s="29"/>
    </row>
    <row r="789" spans="15:18" ht="15.95" customHeight="1" x14ac:dyDescent="0.2">
      <c r="O789" s="29"/>
      <c r="P789" s="29"/>
      <c r="Q789" s="29"/>
      <c r="R789" s="29"/>
    </row>
    <row r="790" spans="15:18" ht="15.95" customHeight="1" x14ac:dyDescent="0.2">
      <c r="O790" s="29"/>
      <c r="P790" s="29"/>
      <c r="Q790" s="29"/>
      <c r="R790" s="29"/>
    </row>
    <row r="791" spans="15:18" ht="15.95" customHeight="1" x14ac:dyDescent="0.2">
      <c r="O791" s="29"/>
      <c r="P791" s="29"/>
      <c r="Q791" s="29"/>
      <c r="R791" s="29"/>
    </row>
    <row r="792" spans="15:18" ht="15.95" customHeight="1" x14ac:dyDescent="0.2">
      <c r="O792" s="29"/>
      <c r="P792" s="29"/>
      <c r="Q792" s="29"/>
      <c r="R792" s="29"/>
    </row>
    <row r="793" spans="15:18" ht="15.95" customHeight="1" x14ac:dyDescent="0.2">
      <c r="O793" s="29"/>
      <c r="P793" s="29"/>
      <c r="Q793" s="29"/>
      <c r="R793" s="29"/>
    </row>
    <row r="794" spans="15:18" ht="15.95" customHeight="1" x14ac:dyDescent="0.2">
      <c r="O794" s="29"/>
      <c r="P794" s="29"/>
      <c r="Q794" s="29"/>
      <c r="R794" s="29"/>
    </row>
    <row r="795" spans="15:18" ht="15.95" customHeight="1" x14ac:dyDescent="0.2">
      <c r="O795" s="29"/>
      <c r="P795" s="29"/>
      <c r="Q795" s="29"/>
      <c r="R795" s="29"/>
    </row>
    <row r="796" spans="15:18" ht="15.95" customHeight="1" x14ac:dyDescent="0.2">
      <c r="O796" s="29"/>
      <c r="P796" s="29"/>
      <c r="Q796" s="29"/>
      <c r="R796" s="29"/>
    </row>
    <row r="797" spans="15:18" ht="15.95" customHeight="1" x14ac:dyDescent="0.2">
      <c r="O797" s="29"/>
      <c r="P797" s="29"/>
      <c r="Q797" s="29"/>
      <c r="R797" s="29"/>
    </row>
    <row r="798" spans="15:18" ht="15.95" customHeight="1" x14ac:dyDescent="0.2">
      <c r="O798" s="29"/>
      <c r="P798" s="29"/>
      <c r="Q798" s="29"/>
      <c r="R798" s="29"/>
    </row>
    <row r="799" spans="15:18" ht="15.95" customHeight="1" x14ac:dyDescent="0.2">
      <c r="O799" s="29"/>
      <c r="P799" s="29"/>
      <c r="Q799" s="29"/>
      <c r="R799" s="29"/>
    </row>
    <row r="800" spans="15:18" ht="15.95" customHeight="1" x14ac:dyDescent="0.2">
      <c r="O800" s="29"/>
      <c r="P800" s="29"/>
      <c r="Q800" s="29"/>
      <c r="R800" s="29"/>
    </row>
    <row r="801" spans="15:18" ht="15.95" customHeight="1" x14ac:dyDescent="0.2">
      <c r="O801" s="29"/>
      <c r="P801" s="29"/>
      <c r="Q801" s="29"/>
      <c r="R801" s="29"/>
    </row>
    <row r="802" spans="15:18" ht="15.95" customHeight="1" x14ac:dyDescent="0.2">
      <c r="O802" s="29"/>
      <c r="P802" s="29"/>
      <c r="Q802" s="29"/>
      <c r="R802" s="29"/>
    </row>
    <row r="803" spans="15:18" ht="15.95" customHeight="1" x14ac:dyDescent="0.2">
      <c r="O803" s="29"/>
      <c r="P803" s="29"/>
      <c r="Q803" s="29"/>
      <c r="R803" s="29"/>
    </row>
    <row r="804" spans="15:18" ht="15.95" customHeight="1" x14ac:dyDescent="0.2">
      <c r="O804" s="29"/>
      <c r="P804" s="29"/>
      <c r="Q804" s="29"/>
      <c r="R804" s="29"/>
    </row>
    <row r="805" spans="15:18" ht="15.95" customHeight="1" x14ac:dyDescent="0.2">
      <c r="O805" s="29"/>
      <c r="P805" s="29"/>
      <c r="Q805" s="29"/>
      <c r="R805" s="29"/>
    </row>
    <row r="806" spans="15:18" ht="15.95" customHeight="1" x14ac:dyDescent="0.2">
      <c r="O806" s="29"/>
      <c r="P806" s="29"/>
      <c r="Q806" s="29"/>
      <c r="R806" s="29"/>
    </row>
    <row r="807" spans="15:18" ht="15.95" customHeight="1" x14ac:dyDescent="0.2">
      <c r="O807" s="29"/>
      <c r="P807" s="29"/>
      <c r="Q807" s="29"/>
      <c r="R807" s="29"/>
    </row>
    <row r="808" spans="15:18" ht="15.95" customHeight="1" x14ac:dyDescent="0.2">
      <c r="O808" s="29"/>
      <c r="P808" s="29"/>
      <c r="Q808" s="29"/>
      <c r="R808" s="29"/>
    </row>
    <row r="809" spans="15:18" ht="15.95" customHeight="1" x14ac:dyDescent="0.2">
      <c r="O809" s="29"/>
      <c r="P809" s="29"/>
      <c r="Q809" s="29"/>
      <c r="R809" s="29"/>
    </row>
    <row r="810" spans="15:18" ht="15.95" customHeight="1" x14ac:dyDescent="0.2">
      <c r="O810" s="29"/>
      <c r="P810" s="29"/>
      <c r="Q810" s="29"/>
      <c r="R810" s="29"/>
    </row>
    <row r="811" spans="15:18" ht="15.95" customHeight="1" x14ac:dyDescent="0.2">
      <c r="O811" s="29"/>
      <c r="P811" s="29"/>
      <c r="Q811" s="29"/>
      <c r="R811" s="29"/>
    </row>
    <row r="812" spans="15:18" ht="15.95" customHeight="1" x14ac:dyDescent="0.2">
      <c r="O812" s="29"/>
      <c r="P812" s="29"/>
      <c r="Q812" s="29"/>
      <c r="R812" s="29"/>
    </row>
    <row r="813" spans="15:18" ht="15.95" customHeight="1" x14ac:dyDescent="0.2">
      <c r="O813" s="29"/>
      <c r="P813" s="29"/>
      <c r="Q813" s="29"/>
      <c r="R813" s="29"/>
    </row>
    <row r="814" spans="15:18" ht="15.95" customHeight="1" x14ac:dyDescent="0.2">
      <c r="O814" s="29"/>
      <c r="P814" s="29"/>
      <c r="Q814" s="29"/>
      <c r="R814" s="29"/>
    </row>
    <row r="815" spans="15:18" ht="15.95" customHeight="1" x14ac:dyDescent="0.2">
      <c r="O815" s="29"/>
      <c r="P815" s="29"/>
      <c r="Q815" s="29"/>
      <c r="R815" s="29"/>
    </row>
    <row r="816" spans="15:18" ht="15.95" customHeight="1" x14ac:dyDescent="0.2">
      <c r="O816" s="29"/>
      <c r="P816" s="29"/>
      <c r="Q816" s="29"/>
      <c r="R816" s="29"/>
    </row>
    <row r="817" spans="15:18" ht="15.95" customHeight="1" x14ac:dyDescent="0.2">
      <c r="O817" s="29"/>
      <c r="P817" s="29"/>
      <c r="Q817" s="29"/>
      <c r="R817" s="29"/>
    </row>
    <row r="818" spans="15:18" ht="15.95" customHeight="1" x14ac:dyDescent="0.2">
      <c r="O818" s="29"/>
      <c r="P818" s="29"/>
      <c r="Q818" s="29"/>
      <c r="R818" s="29"/>
    </row>
    <row r="819" spans="15:18" ht="15.95" customHeight="1" x14ac:dyDescent="0.2">
      <c r="O819" s="29"/>
      <c r="P819" s="29"/>
      <c r="Q819" s="29"/>
      <c r="R819" s="29"/>
    </row>
    <row r="820" spans="15:18" ht="15.95" customHeight="1" x14ac:dyDescent="0.2">
      <c r="O820" s="29"/>
      <c r="P820" s="29"/>
      <c r="Q820" s="29"/>
      <c r="R820" s="29"/>
    </row>
    <row r="821" spans="15:18" ht="15.95" customHeight="1" x14ac:dyDescent="0.2">
      <c r="O821" s="29"/>
      <c r="P821" s="29"/>
      <c r="Q821" s="29"/>
      <c r="R821" s="29"/>
    </row>
    <row r="822" spans="15:18" ht="15.95" customHeight="1" x14ac:dyDescent="0.2">
      <c r="O822" s="29"/>
      <c r="P822" s="29"/>
      <c r="Q822" s="29"/>
      <c r="R822" s="29"/>
    </row>
    <row r="823" spans="15:18" ht="15.95" customHeight="1" x14ac:dyDescent="0.2">
      <c r="O823" s="29"/>
      <c r="P823" s="29"/>
      <c r="Q823" s="29"/>
      <c r="R823" s="29"/>
    </row>
    <row r="824" spans="15:18" ht="15.95" customHeight="1" x14ac:dyDescent="0.2">
      <c r="O824" s="29"/>
      <c r="P824" s="29"/>
      <c r="Q824" s="29"/>
      <c r="R824" s="29"/>
    </row>
    <row r="825" spans="15:18" ht="15.95" customHeight="1" x14ac:dyDescent="0.2">
      <c r="O825" s="29"/>
      <c r="P825" s="29"/>
      <c r="Q825" s="29"/>
      <c r="R825" s="29"/>
    </row>
    <row r="826" spans="15:18" ht="15.95" customHeight="1" x14ac:dyDescent="0.2">
      <c r="O826" s="29"/>
      <c r="P826" s="29"/>
      <c r="Q826" s="29"/>
      <c r="R826" s="29"/>
    </row>
  </sheetData>
  <sheetProtection formatCells="0" formatRows="0"/>
  <mergeCells count="136">
    <mergeCell ref="J54:J55"/>
    <mergeCell ref="G132:J132"/>
    <mergeCell ref="T94:T95"/>
    <mergeCell ref="V54:V55"/>
    <mergeCell ref="U94:U95"/>
    <mergeCell ref="V94:V95"/>
    <mergeCell ref="D94:D95"/>
    <mergeCell ref="A86:N91"/>
    <mergeCell ref="A92:F92"/>
    <mergeCell ref="A54:A55"/>
    <mergeCell ref="B54:B55"/>
    <mergeCell ref="T54:T55"/>
    <mergeCell ref="U54:U55"/>
    <mergeCell ref="K93:N93"/>
    <mergeCell ref="N94:N95"/>
    <mergeCell ref="K92:N92"/>
    <mergeCell ref="G92:J92"/>
    <mergeCell ref="I54:I55"/>
    <mergeCell ref="M54:M55"/>
    <mergeCell ref="N54:N55"/>
    <mergeCell ref="H223:L223"/>
    <mergeCell ref="A132:F132"/>
    <mergeCell ref="N175:N176"/>
    <mergeCell ref="B94:B95"/>
    <mergeCell ref="E94:E95"/>
    <mergeCell ref="A93:F93"/>
    <mergeCell ref="F94:F95"/>
    <mergeCell ref="V134:V135"/>
    <mergeCell ref="A133:F133"/>
    <mergeCell ref="G133:J133"/>
    <mergeCell ref="K133:N133"/>
    <mergeCell ref="N134:N135"/>
    <mergeCell ref="H220:N221"/>
    <mergeCell ref="E134:E135"/>
    <mergeCell ref="F134:F135"/>
    <mergeCell ref="G134:G135"/>
    <mergeCell ref="G93:J93"/>
    <mergeCell ref="H94:H95"/>
    <mergeCell ref="I94:I95"/>
    <mergeCell ref="J222:L222"/>
    <mergeCell ref="M175:M176"/>
    <mergeCell ref="T175:T176"/>
    <mergeCell ref="U175:U176"/>
    <mergeCell ref="V175:V176"/>
    <mergeCell ref="A15:A16"/>
    <mergeCell ref="G54:G55"/>
    <mergeCell ref="H54:H55"/>
    <mergeCell ref="C94:C95"/>
    <mergeCell ref="W94:W95"/>
    <mergeCell ref="G53:J53"/>
    <mergeCell ref="A126:N131"/>
    <mergeCell ref="K132:N132"/>
    <mergeCell ref="A134:A135"/>
    <mergeCell ref="B134:B135"/>
    <mergeCell ref="C134:C135"/>
    <mergeCell ref="D134:D135"/>
    <mergeCell ref="J94:J95"/>
    <mergeCell ref="K94:K95"/>
    <mergeCell ref="G94:G95"/>
    <mergeCell ref="L94:L95"/>
    <mergeCell ref="M94:M95"/>
    <mergeCell ref="W134:W135"/>
    <mergeCell ref="H134:H135"/>
    <mergeCell ref="I134:I135"/>
    <mergeCell ref="J134:J135"/>
    <mergeCell ref="K134:K135"/>
    <mergeCell ref="L134:L135"/>
    <mergeCell ref="M134:M135"/>
    <mergeCell ref="L15:L16"/>
    <mergeCell ref="T134:T135"/>
    <mergeCell ref="U134:U135"/>
    <mergeCell ref="A94:A95"/>
    <mergeCell ref="A2:B2"/>
    <mergeCell ref="A3:B3"/>
    <mergeCell ref="A4:B4"/>
    <mergeCell ref="C2:L2"/>
    <mergeCell ref="C3:F3"/>
    <mergeCell ref="C4:F4"/>
    <mergeCell ref="K53:N53"/>
    <mergeCell ref="A7:N11"/>
    <mergeCell ref="M12:N12"/>
    <mergeCell ref="A12:L12"/>
    <mergeCell ref="E15:E16"/>
    <mergeCell ref="F15:F16"/>
    <mergeCell ref="A13:F13"/>
    <mergeCell ref="G13:J13"/>
    <mergeCell ref="K13:N13"/>
    <mergeCell ref="A14:F14"/>
    <mergeCell ref="G14:J14"/>
    <mergeCell ref="N15:N16"/>
    <mergeCell ref="A46:N51"/>
    <mergeCell ref="K14:N14"/>
    <mergeCell ref="G52:J52"/>
    <mergeCell ref="K52:N52"/>
    <mergeCell ref="A53:F53"/>
    <mergeCell ref="W15:W16"/>
    <mergeCell ref="T15:T16"/>
    <mergeCell ref="U15:U16"/>
    <mergeCell ref="V15:V16"/>
    <mergeCell ref="W54:W55"/>
    <mergeCell ref="J15:J16"/>
    <mergeCell ref="B15:B16"/>
    <mergeCell ref="G15:G16"/>
    <mergeCell ref="C15:C16"/>
    <mergeCell ref="D15:D16"/>
    <mergeCell ref="H15:H16"/>
    <mergeCell ref="M15:M16"/>
    <mergeCell ref="K15:K16"/>
    <mergeCell ref="I15:I16"/>
    <mergeCell ref="K54:K55"/>
    <mergeCell ref="L54:L55"/>
    <mergeCell ref="E54:E55"/>
    <mergeCell ref="F54:F55"/>
    <mergeCell ref="C54:C55"/>
    <mergeCell ref="D54:D55"/>
    <mergeCell ref="A52:F52"/>
    <mergeCell ref="W175:W176"/>
    <mergeCell ref="A167:N172"/>
    <mergeCell ref="A173:F173"/>
    <mergeCell ref="G173:J173"/>
    <mergeCell ref="K173:N173"/>
    <mergeCell ref="A174:F174"/>
    <mergeCell ref="G174:J174"/>
    <mergeCell ref="K174:N174"/>
    <mergeCell ref="A175:A176"/>
    <mergeCell ref="B175:B176"/>
    <mergeCell ref="C175:C176"/>
    <mergeCell ref="D175:D176"/>
    <mergeCell ref="E175:E176"/>
    <mergeCell ref="F175:F176"/>
    <mergeCell ref="G175:G176"/>
    <mergeCell ref="H175:H176"/>
    <mergeCell ref="I175:I176"/>
    <mergeCell ref="J175:J176"/>
    <mergeCell ref="K175:K176"/>
    <mergeCell ref="L175:L176"/>
  </mergeCells>
  <phoneticPr fontId="0" type="noConversion"/>
  <conditionalFormatting sqref="A17:N161">
    <cfRule type="expression" dxfId="9" priority="3">
      <formula>AND($S17&gt;0,$S17&lt;&gt;"DOĞRU")</formula>
    </cfRule>
  </conditionalFormatting>
  <conditionalFormatting sqref="A17:N202">
    <cfRule type="expression" dxfId="8" priority="1">
      <formula>AND(($AF$18&lt;&gt;$AF17),$B18&lt;&gt;"")</formula>
    </cfRule>
  </conditionalFormatting>
  <conditionalFormatting sqref="A167:N202">
    <cfRule type="expression" dxfId="7" priority="19">
      <formula>AND($S167&gt;0,$S167&lt;&gt;"DOĞRU")</formula>
    </cfRule>
  </conditionalFormatting>
  <conditionalFormatting sqref="B17:N161">
    <cfRule type="expression" dxfId="6" priority="4">
      <formula>$R17="HATA"</formula>
    </cfRule>
    <cfRule type="expression" dxfId="5" priority="5">
      <formula>$Q17="HATA"</formula>
    </cfRule>
    <cfRule type="expression" dxfId="4" priority="6">
      <formula>$P17="YANLIŞ"</formula>
    </cfRule>
  </conditionalFormatting>
  <conditionalFormatting sqref="B167:N202">
    <cfRule type="expression" dxfId="3" priority="20">
      <formula>$R167="HATA"</formula>
    </cfRule>
    <cfRule type="expression" dxfId="2" priority="21">
      <formula>$Q167="HATA"</formula>
    </cfRule>
    <cfRule type="expression" dxfId="1" priority="22">
      <formula>$P167="YANLIŞ"</formula>
    </cfRule>
  </conditionalFormatting>
  <conditionalFormatting sqref="H225:N244">
    <cfRule type="expression" dxfId="0" priority="2">
      <formula>$N$205="YANLIŞ"</formula>
    </cfRule>
  </conditionalFormatting>
  <dataValidations count="5">
    <dataValidation type="textLength" allowBlank="1" showInputMessage="1" showErrorMessage="1" sqref="C136 C177" xr:uid="{00000000-0002-0000-0000-000000000000}">
      <formula1>11</formula1>
      <formula2>11</formula2>
    </dataValidation>
    <dataValidation type="textLength" allowBlank="1" showInputMessage="1" showErrorMessage="1" error="HATALI GİRİŞ" sqref="C57:C81 C97:C121 C137:C161 C178:C202 C17:C41" xr:uid="{00000000-0002-0000-0000-000001000000}">
      <formula1>11</formula1>
      <formula2>11</formula2>
    </dataValidation>
    <dataValidation type="date" allowBlank="1" showInputMessage="1" showErrorMessage="1" error="HATALI GİRİŞ" sqref="E56" xr:uid="{00000000-0002-0000-0000-000002000000}">
      <formula1>43831</formula1>
      <formula2>73415</formula2>
    </dataValidation>
    <dataValidation type="textLength" allowBlank="1" showInputMessage="1" showErrorMessage="1" sqref="K14:S14 C4:F4" xr:uid="{00000000-0002-0000-0000-000003000000}">
      <formula1>10</formula1>
      <formula2>11</formula2>
    </dataValidation>
    <dataValidation type="date" operator="lessThanOrEqual" allowBlank="1" showInputMessage="1" showErrorMessage="1" error="HATALI GİRİŞ" sqref="E137:E161 E57:E81 E97:E121 E178:E202 E17:E41" xr:uid="{00000000-0002-0000-0000-000004000000}">
      <formula1>TODAY()</formula1>
    </dataValidation>
  </dataValidations>
  <printOptions horizontalCentered="1" verticalCentered="1"/>
  <pageMargins left="0.19685039370078741" right="0.19685039370078741" top="0" bottom="0.6692913385826772" header="0.51181102362204722" footer="0.51181102362204722"/>
  <pageSetup paperSize="11" scale="36" firstPageNumber="0" orientation="landscape" horizontalDpi="300" verticalDpi="300" r:id="rId1"/>
  <headerFooter alignWithMargins="0"/>
  <ignoredErrors>
    <ignoredError sqref="K1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Tablo1</vt:lpstr>
      <vt:lpstr>Excel_BuiltIn_Print_Area_1</vt:lpstr>
      <vt:lpstr>Tablo1!Yazdırma_Alanı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İzmirTicaretBorsası</dc:creator>
  <cp:lastModifiedBy>RAMAZAN KURTULUS</cp:lastModifiedBy>
  <cp:lastPrinted>2025-12-26T10:27:16Z</cp:lastPrinted>
  <dcterms:created xsi:type="dcterms:W3CDTF">2012-09-29T20:39:53Z</dcterms:created>
  <dcterms:modified xsi:type="dcterms:W3CDTF">2026-01-19T12:55:46Z</dcterms:modified>
</cp:coreProperties>
</file>