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Ramazan\Desktop\"/>
    </mc:Choice>
  </mc:AlternateContent>
  <xr:revisionPtr revIDLastSave="0" documentId="8_{2A2E25A9-B0CB-4126-9573-47FEF8D86075}" xr6:coauthVersionLast="47" xr6:coauthVersionMax="47" xr10:uidLastSave="{00000000-0000-0000-0000-000000000000}"/>
  <bookViews>
    <workbookView xWindow="-120" yWindow="330" windowWidth="29040" windowHeight="15990" xr2:uid="{00000000-000D-0000-FFFF-FFFF00000000}"/>
  </bookViews>
  <sheets>
    <sheet name="Tablo1" sheetId="1" r:id="rId1"/>
  </sheets>
  <definedNames>
    <definedName name="_xlnm._FilterDatabase" localSheetId="0" hidden="1">Tablo1!$A$15:$M$32</definedName>
    <definedName name="Excel_BuiltIn_Print_Area_1">Tablo1!$15:$65356</definedName>
    <definedName name="_xlnm.Print_Area" localSheetId="0">Tablo1!$A$7:$M$42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2" i="1" l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7" i="1"/>
  <c r="U162" i="1" l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17" i="1"/>
  <c r="J17" i="1"/>
  <c r="J18" i="1"/>
  <c r="K18" i="1" s="1"/>
  <c r="J19" i="1"/>
  <c r="K19" i="1" s="1"/>
  <c r="J20" i="1"/>
  <c r="K20" i="1" s="1"/>
  <c r="J21" i="1"/>
  <c r="K21" i="1" s="1"/>
  <c r="J22" i="1"/>
  <c r="K22" i="1"/>
  <c r="AB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42" i="1"/>
  <c r="Q43" i="1"/>
  <c r="Q44" i="1"/>
  <c r="Q45" i="1"/>
  <c r="Q46" i="1"/>
  <c r="Q47" i="1"/>
  <c r="Q48" i="1"/>
  <c r="Q49" i="1"/>
  <c r="Q50" i="1"/>
  <c r="Q51" i="1"/>
  <c r="Q52" i="1"/>
  <c r="Q56" i="1"/>
  <c r="Q18" i="1"/>
  <c r="Q20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21" i="1"/>
  <c r="K17" i="1" l="1"/>
  <c r="M17" i="1" s="1"/>
  <c r="R39" i="1"/>
  <c r="R40" i="1"/>
  <c r="R41" i="1"/>
  <c r="R43" i="1"/>
  <c r="R44" i="1"/>
  <c r="R45" i="1"/>
  <c r="R46" i="1"/>
  <c r="R47" i="1"/>
  <c r="R48" i="1"/>
  <c r="R49" i="1"/>
  <c r="R50" i="1"/>
  <c r="R51" i="1"/>
  <c r="R52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O39" i="1"/>
  <c r="O40" i="1"/>
  <c r="O41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P17" i="1"/>
  <c r="J63" i="1" l="1"/>
  <c r="K63" i="1" s="1"/>
  <c r="M63" i="1"/>
  <c r="P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2" i="1"/>
  <c r="P61" i="1"/>
  <c r="P60" i="1"/>
  <c r="P59" i="1"/>
  <c r="P58" i="1"/>
  <c r="P5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G14" i="1"/>
  <c r="A14" i="1"/>
  <c r="K14" i="1"/>
  <c r="H42" i="1"/>
  <c r="W160" i="1"/>
  <c r="H56" i="1" l="1"/>
  <c r="H82" i="1" s="1"/>
  <c r="H96" i="1" s="1"/>
  <c r="V160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1" i="1"/>
  <c r="V151" i="1"/>
  <c r="W150" i="1"/>
  <c r="V150" i="1"/>
  <c r="W149" i="1"/>
  <c r="V149" i="1"/>
  <c r="W148" i="1"/>
  <c r="V148" i="1"/>
  <c r="W147" i="1"/>
  <c r="V147" i="1"/>
  <c r="W146" i="1"/>
  <c r="V146" i="1"/>
  <c r="W138" i="1"/>
  <c r="V138" i="1"/>
  <c r="W118" i="1"/>
  <c r="W35" i="1" l="1"/>
  <c r="W100" i="1"/>
  <c r="W112" i="1"/>
  <c r="W109" i="1"/>
  <c r="W101" i="1"/>
  <c r="W114" i="1"/>
  <c r="W106" i="1"/>
  <c r="V97" i="1"/>
  <c r="W113" i="1"/>
  <c r="W102" i="1"/>
  <c r="W103" i="1"/>
  <c r="W115" i="1"/>
  <c r="W120" i="1"/>
  <c r="W99" i="1"/>
  <c r="W111" i="1"/>
  <c r="W104" i="1"/>
  <c r="W116" i="1"/>
  <c r="W105" i="1"/>
  <c r="W117" i="1"/>
  <c r="W107" i="1"/>
  <c r="W108" i="1"/>
  <c r="W119" i="1"/>
  <c r="W98" i="1"/>
  <c r="W110" i="1"/>
  <c r="W121" i="1"/>
  <c r="W70" i="1"/>
  <c r="W74" i="1"/>
  <c r="V57" i="1"/>
  <c r="W61" i="1"/>
  <c r="W75" i="1"/>
  <c r="W64" i="1"/>
  <c r="W76" i="1"/>
  <c r="W60" i="1"/>
  <c r="W73" i="1"/>
  <c r="W62" i="1"/>
  <c r="W65" i="1"/>
  <c r="W77" i="1"/>
  <c r="W59" i="1"/>
  <c r="W72" i="1"/>
  <c r="W66" i="1"/>
  <c r="W78" i="1"/>
  <c r="W69" i="1"/>
  <c r="W67" i="1"/>
  <c r="W79" i="1"/>
  <c r="W68" i="1"/>
  <c r="W80" i="1"/>
  <c r="W58" i="1"/>
  <c r="W81" i="1"/>
  <c r="W71" i="1"/>
  <c r="W40" i="1"/>
  <c r="W38" i="1"/>
  <c r="W39" i="1"/>
  <c r="W37" i="1"/>
  <c r="W36" i="1"/>
  <c r="H122" i="1"/>
  <c r="H137" i="1" s="1"/>
  <c r="H163" i="1" s="1"/>
  <c r="W97" i="1"/>
  <c r="W41" i="1"/>
  <c r="W57" i="1"/>
  <c r="J138" i="1" l="1"/>
  <c r="K138" i="1" s="1"/>
  <c r="J97" i="1"/>
  <c r="K97" i="1" s="1"/>
  <c r="J57" i="1"/>
  <c r="K57" i="1" s="1"/>
  <c r="J23" i="1" l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K134" i="1" l="1"/>
  <c r="K93" i="1"/>
  <c r="K53" i="1"/>
  <c r="G134" i="1"/>
  <c r="G93" i="1"/>
  <c r="G53" i="1"/>
  <c r="A134" i="1"/>
  <c r="A93" i="1"/>
  <c r="A53" i="1"/>
  <c r="J162" i="1" l="1"/>
  <c r="K162" i="1" s="1"/>
  <c r="J161" i="1"/>
  <c r="K161" i="1" s="1"/>
  <c r="M160" i="1"/>
  <c r="J160" i="1"/>
  <c r="K160" i="1" s="1"/>
  <c r="M159" i="1"/>
  <c r="J159" i="1"/>
  <c r="K159" i="1" s="1"/>
  <c r="M158" i="1"/>
  <c r="J158" i="1"/>
  <c r="K158" i="1" s="1"/>
  <c r="M157" i="1"/>
  <c r="J157" i="1"/>
  <c r="K157" i="1" s="1"/>
  <c r="M156" i="1"/>
  <c r="J156" i="1"/>
  <c r="K156" i="1" s="1"/>
  <c r="M155" i="1"/>
  <c r="J155" i="1"/>
  <c r="K155" i="1" s="1"/>
  <c r="M154" i="1"/>
  <c r="J154" i="1"/>
  <c r="K154" i="1" s="1"/>
  <c r="M153" i="1"/>
  <c r="J153" i="1"/>
  <c r="K153" i="1" s="1"/>
  <c r="M152" i="1"/>
  <c r="J152" i="1"/>
  <c r="K152" i="1" s="1"/>
  <c r="M151" i="1"/>
  <c r="J151" i="1"/>
  <c r="K151" i="1" s="1"/>
  <c r="M150" i="1"/>
  <c r="J150" i="1"/>
  <c r="K150" i="1" s="1"/>
  <c r="M149" i="1"/>
  <c r="J149" i="1"/>
  <c r="K149" i="1" s="1"/>
  <c r="M148" i="1"/>
  <c r="J148" i="1"/>
  <c r="K148" i="1" s="1"/>
  <c r="M147" i="1"/>
  <c r="J147" i="1"/>
  <c r="K147" i="1" s="1"/>
  <c r="M146" i="1"/>
  <c r="J146" i="1"/>
  <c r="K146" i="1" s="1"/>
  <c r="J145" i="1"/>
  <c r="K145" i="1" s="1"/>
  <c r="M144" i="1"/>
  <c r="J144" i="1"/>
  <c r="K144" i="1" s="1"/>
  <c r="J143" i="1"/>
  <c r="K143" i="1" s="1"/>
  <c r="M142" i="1"/>
  <c r="J142" i="1"/>
  <c r="K142" i="1" s="1"/>
  <c r="J141" i="1"/>
  <c r="K141" i="1" s="1"/>
  <c r="J140" i="1"/>
  <c r="K140" i="1" s="1"/>
  <c r="J139" i="1"/>
  <c r="M138" i="1"/>
  <c r="J121" i="1"/>
  <c r="K121" i="1" s="1"/>
  <c r="J120" i="1"/>
  <c r="K120" i="1" s="1"/>
  <c r="M119" i="1"/>
  <c r="V119" i="1" s="1"/>
  <c r="J119" i="1"/>
  <c r="K119" i="1" s="1"/>
  <c r="J118" i="1"/>
  <c r="K118" i="1" s="1"/>
  <c r="J117" i="1"/>
  <c r="K117" i="1" s="1"/>
  <c r="J116" i="1"/>
  <c r="K116" i="1" s="1"/>
  <c r="M115" i="1"/>
  <c r="V115" i="1" s="1"/>
  <c r="J115" i="1"/>
  <c r="K115" i="1" s="1"/>
  <c r="J114" i="1"/>
  <c r="K114" i="1" s="1"/>
  <c r="M113" i="1"/>
  <c r="V113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M107" i="1"/>
  <c r="V107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M101" i="1"/>
  <c r="V101" i="1" s="1"/>
  <c r="J101" i="1"/>
  <c r="K101" i="1" s="1"/>
  <c r="J100" i="1"/>
  <c r="K100" i="1" s="1"/>
  <c r="J99" i="1"/>
  <c r="K99" i="1" s="1"/>
  <c r="J98" i="1"/>
  <c r="M97" i="1"/>
  <c r="M57" i="1"/>
  <c r="M162" i="1" l="1"/>
  <c r="M108" i="1"/>
  <c r="V108" i="1" s="1"/>
  <c r="M109" i="1"/>
  <c r="V109" i="1" s="1"/>
  <c r="M121" i="1"/>
  <c r="V121" i="1" s="1"/>
  <c r="M103" i="1"/>
  <c r="V103" i="1" s="1"/>
  <c r="M116" i="1"/>
  <c r="V116" i="1" s="1"/>
  <c r="M102" i="1"/>
  <c r="V102" i="1" s="1"/>
  <c r="M110" i="1"/>
  <c r="V110" i="1" s="1"/>
  <c r="M99" i="1"/>
  <c r="V99" i="1" s="1"/>
  <c r="M105" i="1"/>
  <c r="V105" i="1" s="1"/>
  <c r="M111" i="1"/>
  <c r="V111" i="1" s="1"/>
  <c r="M117" i="1"/>
  <c r="V117" i="1" s="1"/>
  <c r="M114" i="1"/>
  <c r="V114" i="1" s="1"/>
  <c r="M104" i="1"/>
  <c r="V104" i="1" s="1"/>
  <c r="M120" i="1"/>
  <c r="V120" i="1" s="1"/>
  <c r="M100" i="1"/>
  <c r="V100" i="1" s="1"/>
  <c r="M106" i="1"/>
  <c r="V106" i="1" s="1"/>
  <c r="M112" i="1"/>
  <c r="V112" i="1" s="1"/>
  <c r="M118" i="1"/>
  <c r="V118" i="1" s="1"/>
  <c r="M140" i="1"/>
  <c r="M141" i="1"/>
  <c r="M143" i="1"/>
  <c r="M145" i="1"/>
  <c r="M161" i="1"/>
  <c r="K139" i="1"/>
  <c r="M139" i="1" s="1"/>
  <c r="K98" i="1"/>
  <c r="M98" i="1" s="1"/>
  <c r="V98" i="1" s="1"/>
  <c r="J81" i="1"/>
  <c r="K81" i="1" s="1"/>
  <c r="J80" i="1"/>
  <c r="K80" i="1" s="1"/>
  <c r="M79" i="1"/>
  <c r="V79" i="1" s="1"/>
  <c r="J79" i="1"/>
  <c r="K79" i="1" s="1"/>
  <c r="J78" i="1"/>
  <c r="K78" i="1" s="1"/>
  <c r="J77" i="1"/>
  <c r="K77" i="1" s="1"/>
  <c r="J76" i="1"/>
  <c r="K76" i="1" s="1"/>
  <c r="J75" i="1"/>
  <c r="K75" i="1" s="1"/>
  <c r="M75" i="1" s="1"/>
  <c r="V75" i="1" s="1"/>
  <c r="J74" i="1"/>
  <c r="K74" i="1" s="1"/>
  <c r="M73" i="1"/>
  <c r="V73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M67" i="1"/>
  <c r="V67" i="1" s="1"/>
  <c r="J67" i="1"/>
  <c r="K67" i="1" s="1"/>
  <c r="J66" i="1"/>
  <c r="K66" i="1" s="1"/>
  <c r="J65" i="1"/>
  <c r="K65" i="1" s="1"/>
  <c r="J64" i="1"/>
  <c r="K64" i="1" s="1"/>
  <c r="J62" i="1"/>
  <c r="K62" i="1" s="1"/>
  <c r="M61" i="1"/>
  <c r="V61" i="1" s="1"/>
  <c r="J61" i="1"/>
  <c r="K61" i="1" s="1"/>
  <c r="J60" i="1"/>
  <c r="K60" i="1" s="1"/>
  <c r="J59" i="1"/>
  <c r="K59" i="1" s="1"/>
  <c r="J58" i="1"/>
  <c r="K58" i="1" s="1"/>
  <c r="M22" i="1"/>
  <c r="K23" i="1"/>
  <c r="K24" i="1"/>
  <c r="M24" i="1" s="1"/>
  <c r="K25" i="1"/>
  <c r="M25" i="1" s="1"/>
  <c r="Z7" i="1"/>
  <c r="K26" i="1"/>
  <c r="M26" i="1" s="1"/>
  <c r="K27" i="1"/>
  <c r="K28" i="1"/>
  <c r="M28" i="1" s="1"/>
  <c r="K29" i="1"/>
  <c r="M29" i="1" s="1"/>
  <c r="K30" i="1"/>
  <c r="K31" i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J39" i="1"/>
  <c r="K39" i="1" s="1"/>
  <c r="M39" i="1"/>
  <c r="V39" i="1" s="1"/>
  <c r="J40" i="1"/>
  <c r="K40" i="1" s="1"/>
  <c r="J41" i="1"/>
  <c r="K41" i="1" s="1"/>
  <c r="L42" i="1"/>
  <c r="L56" i="1" s="1"/>
  <c r="L82" i="1" s="1"/>
  <c r="M41" i="1"/>
  <c r="V41" i="1" s="1"/>
  <c r="M19" i="1"/>
  <c r="Q19" i="1" s="1"/>
  <c r="Q17" i="1" l="1"/>
  <c r="V37" i="1"/>
  <c r="R37" i="1"/>
  <c r="O37" i="1"/>
  <c r="R38" i="1"/>
  <c r="O38" i="1"/>
  <c r="V38" i="1"/>
  <c r="R35" i="1"/>
  <c r="O35" i="1"/>
  <c r="V35" i="1"/>
  <c r="O36" i="1"/>
  <c r="R36" i="1"/>
  <c r="V36" i="1"/>
  <c r="R33" i="1"/>
  <c r="O33" i="1"/>
  <c r="R22" i="1"/>
  <c r="O22" i="1"/>
  <c r="O24" i="1"/>
  <c r="R24" i="1"/>
  <c r="R32" i="1"/>
  <c r="O32" i="1"/>
  <c r="R28" i="1"/>
  <c r="O28" i="1"/>
  <c r="O34" i="1"/>
  <c r="R34" i="1"/>
  <c r="R29" i="1"/>
  <c r="O29" i="1"/>
  <c r="O25" i="1"/>
  <c r="R25" i="1"/>
  <c r="O26" i="1"/>
  <c r="R26" i="1"/>
  <c r="R19" i="1"/>
  <c r="O19" i="1"/>
  <c r="O17" i="1"/>
  <c r="R17" i="1"/>
  <c r="V162" i="1"/>
  <c r="W162" i="1"/>
  <c r="M80" i="1"/>
  <c r="V80" i="1" s="1"/>
  <c r="M81" i="1"/>
  <c r="V81" i="1" s="1"/>
  <c r="M76" i="1"/>
  <c r="V76" i="1" s="1"/>
  <c r="M77" i="1"/>
  <c r="V77" i="1" s="1"/>
  <c r="M78" i="1"/>
  <c r="V78" i="1" s="1"/>
  <c r="M62" i="1"/>
  <c r="V62" i="1" s="1"/>
  <c r="M68" i="1"/>
  <c r="V68" i="1" s="1"/>
  <c r="M69" i="1"/>
  <c r="V69" i="1" s="1"/>
  <c r="M58" i="1"/>
  <c r="V58" i="1" s="1"/>
  <c r="M64" i="1"/>
  <c r="V64" i="1" s="1"/>
  <c r="M70" i="1"/>
  <c r="V70" i="1" s="1"/>
  <c r="M59" i="1"/>
  <c r="V59" i="1" s="1"/>
  <c r="M65" i="1"/>
  <c r="V65" i="1" s="1"/>
  <c r="M71" i="1"/>
  <c r="V71" i="1" s="1"/>
  <c r="M74" i="1"/>
  <c r="V74" i="1" s="1"/>
  <c r="M60" i="1"/>
  <c r="V60" i="1" s="1"/>
  <c r="M66" i="1"/>
  <c r="V66" i="1" s="1"/>
  <c r="M72" i="1"/>
  <c r="V72" i="1" s="1"/>
  <c r="T122" i="1"/>
  <c r="M40" i="1"/>
  <c r="V40" i="1" s="1"/>
  <c r="M20" i="1"/>
  <c r="M21" i="1"/>
  <c r="M23" i="1"/>
  <c r="M18" i="1"/>
  <c r="M31" i="1"/>
  <c r="M30" i="1"/>
  <c r="L96" i="1"/>
  <c r="L122" i="1" s="1"/>
  <c r="L137" i="1" s="1"/>
  <c r="L163" i="1" s="1"/>
  <c r="K42" i="1"/>
  <c r="K56" i="1" s="1"/>
  <c r="K82" i="1" s="1"/>
  <c r="K96" i="1" s="1"/>
  <c r="K122" i="1" s="1"/>
  <c r="K137" i="1" s="1"/>
  <c r="K163" i="1" s="1"/>
  <c r="J42" i="1"/>
  <c r="J56" i="1" s="1"/>
  <c r="J82" i="1" s="1"/>
  <c r="J96" i="1" s="1"/>
  <c r="J122" i="1" s="1"/>
  <c r="J137" i="1" s="1"/>
  <c r="J163" i="1" s="1"/>
  <c r="M27" i="1"/>
  <c r="R30" i="1" l="1"/>
  <c r="V30" i="1"/>
  <c r="O30" i="1"/>
  <c r="R31" i="1"/>
  <c r="O31" i="1"/>
  <c r="O23" i="1"/>
  <c r="R23" i="1"/>
  <c r="R21" i="1"/>
  <c r="O21" i="1"/>
  <c r="R20" i="1"/>
  <c r="O20" i="1"/>
  <c r="V27" i="1"/>
  <c r="R27" i="1"/>
  <c r="O27" i="1"/>
  <c r="R18" i="1"/>
  <c r="O18" i="1"/>
  <c r="V63" i="1"/>
  <c r="W145" i="1"/>
  <c r="W143" i="1"/>
  <c r="W140" i="1"/>
  <c r="V139" i="1"/>
  <c r="W141" i="1"/>
  <c r="V29" i="1"/>
  <c r="W26" i="1"/>
  <c r="W32" i="1"/>
  <c r="W33" i="1"/>
  <c r="W34" i="1"/>
  <c r="W28" i="1"/>
  <c r="W30" i="1"/>
  <c r="V28" i="1"/>
  <c r="V33" i="1"/>
  <c r="V34" i="1"/>
  <c r="V26" i="1"/>
  <c r="V32" i="1"/>
  <c r="V161" i="1"/>
  <c r="W161" i="1"/>
  <c r="V145" i="1"/>
  <c r="V140" i="1"/>
  <c r="W139" i="1"/>
  <c r="V143" i="1"/>
  <c r="V141" i="1"/>
  <c r="W142" i="1"/>
  <c r="V142" i="1"/>
  <c r="W144" i="1"/>
  <c r="V144" i="1"/>
  <c r="U163" i="1"/>
  <c r="W22" i="1"/>
  <c r="V22" i="1"/>
  <c r="V19" i="1"/>
  <c r="V24" i="1"/>
  <c r="V122" i="1"/>
  <c r="U122" i="1"/>
  <c r="U82" i="1"/>
  <c r="M42" i="1"/>
  <c r="W27" i="1" l="1"/>
  <c r="M56" i="1"/>
  <c r="R56" i="1" s="1"/>
  <c r="R42" i="1"/>
  <c r="W19" i="1"/>
  <c r="W24" i="1"/>
  <c r="W63" i="1"/>
  <c r="W31" i="1"/>
  <c r="W20" i="1"/>
  <c r="W23" i="1"/>
  <c r="V18" i="1"/>
  <c r="W25" i="1"/>
  <c r="V25" i="1"/>
  <c r="V20" i="1"/>
  <c r="V31" i="1"/>
  <c r="V23" i="1"/>
  <c r="W29" i="1"/>
  <c r="T42" i="1"/>
  <c r="T82" i="1"/>
  <c r="V82" i="1"/>
  <c r="V163" i="1"/>
  <c r="T163" i="1"/>
  <c r="M82" i="1" l="1"/>
  <c r="W17" i="1"/>
  <c r="W18" i="1"/>
  <c r="V17" i="1"/>
  <c r="W21" i="1"/>
  <c r="V21" i="1"/>
  <c r="U42" i="1"/>
  <c r="M96" i="1" l="1"/>
  <c r="R82" i="1"/>
  <c r="Y125" i="1"/>
  <c r="Y41" i="1"/>
  <c r="Y128" i="1"/>
  <c r="Y58" i="1"/>
  <c r="Y121" i="1"/>
  <c r="Y72" i="1"/>
  <c r="Y96" i="1"/>
  <c r="Y54" i="1"/>
  <c r="Y108" i="1"/>
  <c r="Y69" i="1"/>
  <c r="Y48" i="1"/>
  <c r="Y57" i="1"/>
  <c r="Y84" i="1"/>
  <c r="Y46" i="1"/>
  <c r="Y39" i="1"/>
  <c r="Y29" i="1"/>
  <c r="Y45" i="1"/>
  <c r="Y65" i="1"/>
  <c r="Y135" i="1"/>
  <c r="Y157" i="1"/>
  <c r="Y38" i="1"/>
  <c r="Y94" i="1"/>
  <c r="Y47" i="1"/>
  <c r="Y44" i="1"/>
  <c r="Y40" i="1"/>
  <c r="Y37" i="1"/>
  <c r="V42" i="1"/>
  <c r="Y28" i="1"/>
  <c r="Y153" i="1"/>
  <c r="Y146" i="1"/>
  <c r="Y129" i="1"/>
  <c r="Y18" i="1"/>
  <c r="Y82" i="1"/>
  <c r="Y51" i="1"/>
  <c r="Y20" i="1"/>
  <c r="Y109" i="1"/>
  <c r="Y60" i="1"/>
  <c r="Y27" i="1"/>
  <c r="Y97" i="1"/>
  <c r="Y26" i="1"/>
  <c r="Y85" i="1"/>
  <c r="Y124" i="1"/>
  <c r="Y145" i="1"/>
  <c r="Y156" i="1"/>
  <c r="Y155" i="1"/>
  <c r="Y142" i="1"/>
  <c r="Y98" i="1"/>
  <c r="Y78" i="1"/>
  <c r="Y138" i="1"/>
  <c r="Y19" i="1"/>
  <c r="Y103" i="1"/>
  <c r="Y110" i="1"/>
  <c r="Y122" i="1"/>
  <c r="Y133" i="1"/>
  <c r="Y144" i="1"/>
  <c r="Y143" i="1"/>
  <c r="Y111" i="1"/>
  <c r="Y86" i="1"/>
  <c r="Y66" i="1"/>
  <c r="Y119" i="1"/>
  <c r="Y159" i="1"/>
  <c r="Y132" i="1"/>
  <c r="Y107" i="1"/>
  <c r="Y113" i="1"/>
  <c r="Y112" i="1"/>
  <c r="Y87" i="1"/>
  <c r="Y67" i="1"/>
  <c r="Y23" i="1"/>
  <c r="Y83" i="1"/>
  <c r="Y90" i="1"/>
  <c r="Y101" i="1"/>
  <c r="Y100" i="1"/>
  <c r="Y80" i="1"/>
  <c r="Y55" i="1"/>
  <c r="Y139" i="1"/>
  <c r="Y64" i="1"/>
  <c r="Y131" i="1"/>
  <c r="Y79" i="1"/>
  <c r="Y102" i="1"/>
  <c r="Y17" i="1"/>
  <c r="Y71" i="1"/>
  <c r="Y89" i="1"/>
  <c r="Y88" i="1"/>
  <c r="Y68" i="1"/>
  <c r="Y43" i="1"/>
  <c r="Y127" i="1"/>
  <c r="Y161" i="1"/>
  <c r="Y115" i="1"/>
  <c r="Y114" i="1"/>
  <c r="Y99" i="1"/>
  <c r="Y91" i="1"/>
  <c r="Y59" i="1"/>
  <c r="Y70" i="1"/>
  <c r="Y81" i="1"/>
  <c r="Y56" i="1"/>
  <c r="Y152" i="1"/>
  <c r="Y120" i="1"/>
  <c r="Y150" i="1"/>
  <c r="Y105" i="1"/>
  <c r="Y31" i="1"/>
  <c r="Y95" i="1"/>
  <c r="Y118" i="1"/>
  <c r="Y106" i="1"/>
  <c r="Y147" i="1"/>
  <c r="Y77" i="1"/>
  <c r="Y76" i="1"/>
  <c r="Y123" i="1"/>
  <c r="Y160" i="1"/>
  <c r="Y116" i="1"/>
  <c r="Y25" i="1"/>
  <c r="Y36" i="1"/>
  <c r="Y42" i="1"/>
  <c r="Y53" i="1"/>
  <c r="Y21" i="1"/>
  <c r="Y148" i="1"/>
  <c r="Y104" i="1"/>
  <c r="Y154" i="1"/>
  <c r="Y134" i="1"/>
  <c r="Y24" i="1"/>
  <c r="Y35" i="1"/>
  <c r="Y34" i="1"/>
  <c r="Y158" i="1"/>
  <c r="Y136" i="1"/>
  <c r="Y30" i="1"/>
  <c r="Y130" i="1"/>
  <c r="Y141" i="1"/>
  <c r="Y140" i="1"/>
  <c r="Y151" i="1"/>
  <c r="Y162" i="1"/>
  <c r="Y137" i="1"/>
  <c r="Y117" i="1"/>
  <c r="Y22" i="1"/>
  <c r="Y52" i="1"/>
  <c r="Y75" i="1"/>
  <c r="Y93" i="1"/>
  <c r="Y92" i="1"/>
  <c r="Y33" i="1"/>
  <c r="Y63" i="1"/>
  <c r="Y74" i="1"/>
  <c r="Y73" i="1"/>
  <c r="Y62" i="1"/>
  <c r="Y61" i="1"/>
  <c r="Y32" i="1"/>
  <c r="Y50" i="1"/>
  <c r="Y49" i="1"/>
  <c r="Y126" i="1"/>
  <c r="Y149" i="1"/>
  <c r="M122" i="1" l="1"/>
  <c r="R96" i="1"/>
  <c r="AA38" i="1"/>
  <c r="AA103" i="1"/>
  <c r="AA123" i="1"/>
  <c r="AA29" i="1"/>
  <c r="AD182" i="1" s="1" a="1"/>
  <c r="AD182" i="1" s="1"/>
  <c r="G182" i="1" s="1"/>
  <c r="AA43" i="1"/>
  <c r="AA144" i="1"/>
  <c r="AA143" i="1"/>
  <c r="AA154" i="1"/>
  <c r="AA153" i="1"/>
  <c r="AA152" i="1"/>
  <c r="AA23" i="1"/>
  <c r="AD176" i="1" s="1" a="1"/>
  <c r="AD176" i="1" s="1"/>
  <c r="G176" i="1" s="1"/>
  <c r="AA22" i="1"/>
  <c r="AD175" i="1" s="1" a="1"/>
  <c r="AD175" i="1" s="1"/>
  <c r="G175" i="1" s="1"/>
  <c r="AA52" i="1"/>
  <c r="AA75" i="1"/>
  <c r="AA74" i="1"/>
  <c r="AA73" i="1"/>
  <c r="AA44" i="1"/>
  <c r="AA116" i="1"/>
  <c r="AA42" i="1"/>
  <c r="AA24" i="1"/>
  <c r="AD177" i="1" s="1" a="1"/>
  <c r="AD177" i="1" s="1"/>
  <c r="G177" i="1" s="1"/>
  <c r="AA64" i="1"/>
  <c r="AA92" i="1"/>
  <c r="AA133" i="1"/>
  <c r="AA114" i="1"/>
  <c r="AA132" i="1"/>
  <c r="AA131" i="1"/>
  <c r="AA142" i="1"/>
  <c r="AA141" i="1"/>
  <c r="AA140" i="1"/>
  <c r="AA151" i="1"/>
  <c r="AA115" i="1"/>
  <c r="AA33" i="1"/>
  <c r="AD186" i="1" s="1" a="1"/>
  <c r="AD186" i="1" s="1"/>
  <c r="G186" i="1" s="1"/>
  <c r="AA63" i="1"/>
  <c r="AA62" i="1"/>
  <c r="AA61" i="1"/>
  <c r="AA27" i="1"/>
  <c r="AD180" i="1" s="1" a="1"/>
  <c r="AD180" i="1" s="1"/>
  <c r="G180" i="1" s="1"/>
  <c r="AA106" i="1"/>
  <c r="AA157" i="1"/>
  <c r="AA53" i="1"/>
  <c r="AA145" i="1"/>
  <c r="AA158" i="1"/>
  <c r="AA34" i="1"/>
  <c r="AD187" i="1" s="1" a="1"/>
  <c r="AD187" i="1" s="1"/>
  <c r="G187" i="1" s="1"/>
  <c r="AA93" i="1"/>
  <c r="AA102" i="1"/>
  <c r="AA113" i="1"/>
  <c r="AA112" i="1"/>
  <c r="AA130" i="1"/>
  <c r="AA129" i="1"/>
  <c r="AA128" i="1"/>
  <c r="AA139" i="1"/>
  <c r="AA162" i="1"/>
  <c r="AA21" i="1"/>
  <c r="AD174" i="1" s="1" a="1"/>
  <c r="AD174" i="1" s="1"/>
  <c r="G174" i="1" s="1"/>
  <c r="AA51" i="1"/>
  <c r="AA50" i="1"/>
  <c r="AA49" i="1"/>
  <c r="AA36" i="1"/>
  <c r="AD189" i="1" s="1" a="1"/>
  <c r="AD189" i="1" s="1"/>
  <c r="G189" i="1" s="1"/>
  <c r="AA25" i="1"/>
  <c r="AD178" i="1" s="1" a="1"/>
  <c r="AD178" i="1" s="1"/>
  <c r="G178" i="1" s="1"/>
  <c r="AA17" i="1"/>
  <c r="AD170" i="1" s="1" a="1"/>
  <c r="AD170" i="1" s="1"/>
  <c r="G170" i="1" s="1"/>
  <c r="K170" i="1" s="1"/>
  <c r="AA90" i="1"/>
  <c r="AA101" i="1"/>
  <c r="AA100" i="1"/>
  <c r="AA111" i="1"/>
  <c r="AA110" i="1"/>
  <c r="AA121" i="1"/>
  <c r="AA127" i="1"/>
  <c r="AA150" i="1"/>
  <c r="AA122" i="1"/>
  <c r="AA32" i="1"/>
  <c r="AD185" i="1" s="1" a="1"/>
  <c r="AD185" i="1" s="1"/>
  <c r="G185" i="1" s="1"/>
  <c r="AA31" i="1"/>
  <c r="AD184" i="1" s="1" a="1"/>
  <c r="AD184" i="1" s="1"/>
  <c r="G184" i="1" s="1"/>
  <c r="AA30" i="1"/>
  <c r="AD183" i="1" s="1" a="1"/>
  <c r="AD183" i="1" s="1"/>
  <c r="G183" i="1" s="1"/>
  <c r="AA155" i="1"/>
  <c r="AA35" i="1"/>
  <c r="AD188" i="1" s="1" a="1"/>
  <c r="AD188" i="1" s="1"/>
  <c r="G188" i="1" s="1"/>
  <c r="AA82" i="1"/>
  <c r="AA134" i="1"/>
  <c r="AA71" i="1"/>
  <c r="AA89" i="1"/>
  <c r="AA88" i="1"/>
  <c r="AA99" i="1"/>
  <c r="AA98" i="1"/>
  <c r="AA109" i="1"/>
  <c r="AA120" i="1"/>
  <c r="AA138" i="1"/>
  <c r="AA161" i="1"/>
  <c r="AA20" i="1"/>
  <c r="AD173" i="1" s="1" a="1"/>
  <c r="AD173" i="1" s="1"/>
  <c r="G173" i="1" s="1"/>
  <c r="AA19" i="1"/>
  <c r="AD172" i="1" s="1" a="1"/>
  <c r="AD172" i="1" s="1"/>
  <c r="G172" i="1" s="1"/>
  <c r="AA18" i="1"/>
  <c r="AD171" i="1" s="1" a="1"/>
  <c r="AD171" i="1" s="1"/>
  <c r="G171" i="1" s="1"/>
  <c r="AA83" i="1"/>
  <c r="AA146" i="1"/>
  <c r="AA94" i="1"/>
  <c r="AA91" i="1"/>
  <c r="AA81" i="1"/>
  <c r="AA97" i="1"/>
  <c r="AA126" i="1"/>
  <c r="AA149" i="1"/>
  <c r="AA160" i="1"/>
  <c r="AA159" i="1"/>
  <c r="AA54" i="1"/>
  <c r="AA26" i="1"/>
  <c r="AD179" i="1" s="1" a="1"/>
  <c r="AD179" i="1" s="1"/>
  <c r="G179" i="1" s="1"/>
  <c r="AA105" i="1"/>
  <c r="AA156" i="1"/>
  <c r="AA70" i="1"/>
  <c r="AA108" i="1"/>
  <c r="AA72" i="1"/>
  <c r="AA47" i="1"/>
  <c r="AA58" i="1"/>
  <c r="AA69" i="1"/>
  <c r="AA80" i="1"/>
  <c r="AA79" i="1"/>
  <c r="AA85" i="1"/>
  <c r="AA96" i="1"/>
  <c r="AA119" i="1"/>
  <c r="AA137" i="1"/>
  <c r="AA148" i="1"/>
  <c r="AA147" i="1"/>
  <c r="AA65" i="1"/>
  <c r="AA41" i="1"/>
  <c r="AA76" i="1"/>
  <c r="AA59" i="1"/>
  <c r="AA87" i="1"/>
  <c r="AA60" i="1"/>
  <c r="AA40" i="1"/>
  <c r="AA46" i="1"/>
  <c r="AA57" i="1"/>
  <c r="AA68" i="1"/>
  <c r="AA67" i="1"/>
  <c r="AA78" i="1"/>
  <c r="AA84" i="1"/>
  <c r="AA107" i="1"/>
  <c r="AA125" i="1"/>
  <c r="AA136" i="1"/>
  <c r="AA135" i="1"/>
  <c r="AA117" i="1"/>
  <c r="AA37" i="1"/>
  <c r="AA104" i="1"/>
  <c r="AA86" i="1"/>
  <c r="AA48" i="1"/>
  <c r="AA28" i="1"/>
  <c r="AD181" i="1" s="1" a="1"/>
  <c r="AD181" i="1" s="1"/>
  <c r="G181" i="1" s="1"/>
  <c r="AA39" i="1"/>
  <c r="AA45" i="1"/>
  <c r="AA56" i="1"/>
  <c r="AA55" i="1"/>
  <c r="AA66" i="1"/>
  <c r="AA77" i="1"/>
  <c r="AA95" i="1"/>
  <c r="AA118" i="1"/>
  <c r="AA124" i="1"/>
  <c r="H184" i="1" l="1"/>
  <c r="K184" i="1"/>
  <c r="L184" i="1"/>
  <c r="J184" i="1"/>
  <c r="L189" i="1"/>
  <c r="H189" i="1"/>
  <c r="J189" i="1"/>
  <c r="K189" i="1"/>
  <c r="L186" i="1"/>
  <c r="K186" i="1"/>
  <c r="H186" i="1"/>
  <c r="J186" i="1"/>
  <c r="L183" i="1"/>
  <c r="K183" i="1"/>
  <c r="H183" i="1"/>
  <c r="J183" i="1"/>
  <c r="L181" i="1"/>
  <c r="H181" i="1"/>
  <c r="K181" i="1"/>
  <c r="J181" i="1"/>
  <c r="H182" i="1"/>
  <c r="J182" i="1"/>
  <c r="K182" i="1"/>
  <c r="L182" i="1"/>
  <c r="L185" i="1"/>
  <c r="H185" i="1"/>
  <c r="K185" i="1"/>
  <c r="J185" i="1"/>
  <c r="H187" i="1"/>
  <c r="J187" i="1"/>
  <c r="K187" i="1"/>
  <c r="L187" i="1"/>
  <c r="L188" i="1"/>
  <c r="H188" i="1"/>
  <c r="K188" i="1"/>
  <c r="J188" i="1"/>
  <c r="L180" i="1"/>
  <c r="J180" i="1"/>
  <c r="H180" i="1"/>
  <c r="K180" i="1"/>
  <c r="M137" i="1"/>
  <c r="R122" i="1"/>
  <c r="J175" i="1"/>
  <c r="K175" i="1"/>
  <c r="H175" i="1"/>
  <c r="L175" i="1"/>
  <c r="L177" i="1"/>
  <c r="K177" i="1"/>
  <c r="H177" i="1"/>
  <c r="J177" i="1"/>
  <c r="J171" i="1"/>
  <c r="L171" i="1"/>
  <c r="K171" i="1"/>
  <c r="H171" i="1"/>
  <c r="J173" i="1"/>
  <c r="K173" i="1"/>
  <c r="H173" i="1"/>
  <c r="L173" i="1"/>
  <c r="K178" i="1"/>
  <c r="L178" i="1"/>
  <c r="J178" i="1"/>
  <c r="H178" i="1"/>
  <c r="J172" i="1"/>
  <c r="L172" i="1"/>
  <c r="H172" i="1"/>
  <c r="K172" i="1"/>
  <c r="H174" i="1"/>
  <c r="K174" i="1"/>
  <c r="L174" i="1"/>
  <c r="J174" i="1"/>
  <c r="L176" i="1"/>
  <c r="H176" i="1"/>
  <c r="I176" i="1" s="1"/>
  <c r="J176" i="1"/>
  <c r="K176" i="1"/>
  <c r="K179" i="1"/>
  <c r="L179" i="1"/>
  <c r="J179" i="1"/>
  <c r="H179" i="1"/>
  <c r="J170" i="1"/>
  <c r="H170" i="1"/>
  <c r="L170" i="1"/>
  <c r="I178" i="1" l="1"/>
  <c r="I186" i="1"/>
  <c r="I188" i="1"/>
  <c r="I173" i="1"/>
  <c r="I189" i="1"/>
  <c r="I172" i="1"/>
  <c r="I187" i="1"/>
  <c r="I185" i="1"/>
  <c r="I184" i="1"/>
  <c r="I175" i="1"/>
  <c r="I182" i="1"/>
  <c r="I170" i="1"/>
  <c r="I174" i="1"/>
  <c r="I179" i="1"/>
  <c r="I171" i="1"/>
  <c r="I181" i="1"/>
  <c r="I180" i="1"/>
  <c r="I183" i="1"/>
  <c r="I177" i="1"/>
  <c r="M163" i="1"/>
  <c r="M165" i="1" s="1"/>
  <c r="R137" i="1"/>
  <c r="J190" i="1"/>
  <c r="L190" i="1"/>
  <c r="K190" i="1"/>
  <c r="H190" i="1"/>
  <c r="I190" i="1" l="1"/>
  <c r="L191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<sst xmlns="http://schemas.openxmlformats.org/spreadsheetml/2006/main" count="121" uniqueCount="44">
  <si>
    <t>ADI SOYADI</t>
  </si>
  <si>
    <t>ADRESİ</t>
  </si>
  <si>
    <t>MALIN CİNSİ</t>
  </si>
  <si>
    <t>MİKTAR (KG)</t>
  </si>
  <si>
    <t>TUTAR (TL)</t>
  </si>
  <si>
    <t>STOPAJ</t>
  </si>
  <si>
    <t>BAĞKUR</t>
  </si>
  <si>
    <t>SIRA NO</t>
  </si>
  <si>
    <t>NO</t>
  </si>
  <si>
    <t>NET TUTAR (TL)</t>
  </si>
  <si>
    <t>TESCİL ÜCRETİ</t>
  </si>
  <si>
    <t>GECİKME ZAMMI</t>
  </si>
  <si>
    <t>TOPLAM</t>
  </si>
  <si>
    <t>MALIN CİNSİ 1</t>
  </si>
  <si>
    <t>STOPAJ ORANI</t>
  </si>
  <si>
    <t>ÜRÜN LİSTESİ</t>
  </si>
  <si>
    <t>ÜRÜN ADI</t>
  </si>
  <si>
    <t>MİKTAR</t>
  </si>
  <si>
    <t>FİYAT</t>
  </si>
  <si>
    <t>TUTAR</t>
  </si>
  <si>
    <t>FİYATI (TL)</t>
  </si>
  <si>
    <t>MÜS TARİH</t>
  </si>
  <si>
    <t>T.C. NO</t>
  </si>
  <si>
    <t>FİRMA ÜNVANI</t>
  </si>
  <si>
    <t>VERGİ DAİRESİ</t>
  </si>
  <si>
    <t>VERGİ NOSU</t>
  </si>
  <si>
    <t>İŞBU LİSTEDEKİ BİLGİLERİN DOĞRU OLDUĞUNU BEYAN VE TAAHHÜT EDERİM.</t>
  </si>
  <si>
    <r>
      <t xml:space="preserve">AYRINTILI MÜSTAHSİL LİSTESİ </t>
    </r>
    <r>
      <rPr>
        <b/>
        <sz val="16"/>
        <color indexed="10"/>
        <rFont val="Times New Roman"/>
        <family val="1"/>
        <charset val="162"/>
      </rPr>
      <t>(TARIMSAL ÜRÜNLER İÇİN)</t>
    </r>
  </si>
  <si>
    <t>NAKİL</t>
  </si>
  <si>
    <t>AYRINTILI MÜSTAHSİL LİSTESİ (TARIMSAL ÜRÜNLER İÇİN)</t>
  </si>
  <si>
    <t>F-TES-001/24.06.2024</t>
  </si>
  <si>
    <t>VERGİ /TC NO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</si>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</sst>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T_L_-;\-* #,##0.00\ _T_L_-;_-* &quot;-&quot;??\ _T_L_-;_-@_-"/>
    <numFmt numFmtId="165" formatCode="dd/mm/yyyy;@"/>
  </numFmts>
  <fonts count="24" x14ac:knownFonts="1"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4"/>
      <name val="Arial"/>
      <family val="2"/>
      <charset val="162"/>
    </font>
    <font>
      <sz val="14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6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name val="Arial"/>
      <family val="2"/>
      <charset val="162"/>
    </font>
    <font>
      <b/>
      <sz val="16"/>
      <color indexed="10"/>
      <name val="Times New Roman"/>
      <family val="1"/>
      <charset val="162"/>
    </font>
    <font>
      <b/>
      <sz val="13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2"/>
      <color rgb="FF3F3F3F"/>
      <name val="Calibri"/>
      <family val="2"/>
      <charset val="162"/>
      <scheme val="minor"/>
    </font>
    <font>
      <b/>
      <sz val="8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8"/>
      <name val="Arial"/>
      <family val="2"/>
      <charset val="162"/>
    </font>
    <font>
      <sz val="16"/>
      <name val="Arial"/>
      <family val="2"/>
      <charset val="162"/>
    </font>
    <font>
      <sz val="18"/>
      <name val="Arial"/>
      <family val="2"/>
      <charset val="162"/>
    </font>
    <font>
      <b/>
      <sz val="12"/>
      <color theme="1"/>
      <name val="Times New Roman"/>
      <family val="1"/>
      <charset val="162"/>
    </font>
    <font>
      <b/>
      <sz val="9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0" fillId="0" borderId="14" applyNumberFormat="0" applyFill="0" applyAlignment="0" applyProtection="0"/>
    <xf numFmtId="0" fontId="11" fillId="2" borderId="15" applyNumberFormat="0" applyAlignment="0" applyProtection="0"/>
    <xf numFmtId="164" fontId="1" fillId="0" borderId="0" applyFill="0" applyBorder="0" applyAlignment="0" applyProtection="0"/>
  </cellStyleXfs>
  <cellXfs count="10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64" fontId="1" fillId="0" borderId="1" xfId="3" applyBorder="1" applyProtection="1">
      <protection hidden="1"/>
    </xf>
    <xf numFmtId="0" fontId="0" fillId="0" borderId="1" xfId="0" applyBorder="1" applyProtection="1">
      <protection hidden="1"/>
    </xf>
    <xf numFmtId="0" fontId="11" fillId="2" borderId="15" xfId="2" applyProtection="1">
      <protection hidden="1"/>
    </xf>
    <xf numFmtId="164" fontId="1" fillId="2" borderId="15" xfId="3" applyFill="1" applyBorder="1" applyProtection="1">
      <protection hidden="1"/>
    </xf>
    <xf numFmtId="14" fontId="0" fillId="0" borderId="0" xfId="0" applyNumberFormat="1" applyProtection="1"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4" fontId="0" fillId="0" borderId="1" xfId="3" applyFont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164" fontId="0" fillId="0" borderId="3" xfId="3" applyFont="1" applyBorder="1" applyProtection="1"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0" fillId="0" borderId="0" xfId="0" applyProtection="1">
      <protection hidden="1"/>
    </xf>
    <xf numFmtId="14" fontId="3" fillId="0" borderId="0" xfId="0" applyNumberFormat="1" applyFont="1" applyProtection="1">
      <protection locked="0"/>
    </xf>
    <xf numFmtId="0" fontId="3" fillId="0" borderId="2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4" fontId="1" fillId="0" borderId="1" xfId="3" applyBorder="1" applyProtection="1">
      <protection locked="0"/>
    </xf>
    <xf numFmtId="164" fontId="5" fillId="3" borderId="1" xfId="3" applyFont="1" applyFill="1" applyBorder="1" applyProtection="1">
      <protection locked="0"/>
    </xf>
    <xf numFmtId="164" fontId="12" fillId="2" borderId="15" xfId="2" applyNumberFormat="1" applyFont="1" applyAlignment="1" applyProtection="1">
      <alignment horizontal="center" vertical="center" wrapText="1"/>
      <protection locked="0"/>
    </xf>
    <xf numFmtId="164" fontId="1" fillId="0" borderId="3" xfId="3" applyBorder="1" applyProtection="1">
      <protection locked="0"/>
    </xf>
    <xf numFmtId="164" fontId="11" fillId="2" borderId="15" xfId="2" applyNumberFormat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12" fillId="2" borderId="15" xfId="2" applyNumberFormat="1" applyFont="1" applyAlignment="1" applyProtection="1">
      <alignment horizontal="center" vertical="center" wrapText="1"/>
      <protection hidden="1"/>
    </xf>
    <xf numFmtId="164" fontId="0" fillId="0" borderId="3" xfId="3" applyFont="1" applyBorder="1" applyProtection="1">
      <protection hidden="1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0" fillId="3" borderId="0" xfId="0" applyFill="1" applyProtection="1">
      <protection locked="0"/>
    </xf>
    <xf numFmtId="0" fontId="21" fillId="3" borderId="0" xfId="0" applyFont="1" applyFill="1" applyProtection="1">
      <protection locked="0"/>
    </xf>
    <xf numFmtId="0" fontId="21" fillId="5" borderId="0" xfId="0" applyFont="1" applyFill="1" applyProtection="1">
      <protection locked="0"/>
    </xf>
    <xf numFmtId="0" fontId="10" fillId="0" borderId="0" xfId="1" applyBorder="1" applyProtection="1">
      <protection locked="0"/>
    </xf>
    <xf numFmtId="0" fontId="17" fillId="0" borderId="0" xfId="0" applyFont="1" applyProtection="1">
      <protection locked="0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164" fontId="0" fillId="0" borderId="3" xfId="0" applyNumberFormat="1" applyBorder="1" applyProtection="1">
      <protection hidden="1"/>
    </xf>
    <xf numFmtId="164" fontId="0" fillId="0" borderId="1" xfId="3" applyFont="1" applyBorder="1" applyProtection="1">
      <protection locked="0" hidden="1"/>
    </xf>
    <xf numFmtId="164" fontId="5" fillId="3" borderId="1" xfId="3" applyFont="1" applyFill="1" applyBorder="1" applyProtection="1">
      <protection locked="0" hidden="1"/>
    </xf>
    <xf numFmtId="0" fontId="22" fillId="0" borderId="0" xfId="0" applyFont="1" applyAlignment="1" applyProtection="1">
      <alignment horizontal="center"/>
      <protection locked="0"/>
    </xf>
    <xf numFmtId="164" fontId="23" fillId="0" borderId="1" xfId="3" applyFont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left"/>
      <protection locked="0"/>
    </xf>
    <xf numFmtId="0" fontId="20" fillId="5" borderId="11" xfId="0" applyFont="1" applyFill="1" applyBorder="1" applyAlignment="1" applyProtection="1">
      <alignment horizontal="left"/>
      <protection locked="0"/>
    </xf>
    <xf numFmtId="0" fontId="20" fillId="5" borderId="12" xfId="0" applyFont="1" applyFill="1" applyBorder="1" applyAlignment="1" applyProtection="1">
      <alignment horizontal="left"/>
      <protection locked="0"/>
    </xf>
    <xf numFmtId="0" fontId="20" fillId="5" borderId="13" xfId="0" applyFont="1" applyFill="1" applyBorder="1" applyAlignment="1" applyProtection="1">
      <alignment horizontal="left"/>
      <protection locked="0"/>
    </xf>
    <xf numFmtId="0" fontId="19" fillId="4" borderId="4" xfId="0" applyFont="1" applyFill="1" applyBorder="1" applyAlignment="1" applyProtection="1">
      <alignment horizontal="left"/>
      <protection locked="0"/>
    </xf>
    <xf numFmtId="49" fontId="20" fillId="5" borderId="11" xfId="0" applyNumberFormat="1" applyFont="1" applyFill="1" applyBorder="1" applyAlignment="1" applyProtection="1">
      <alignment horizontal="left"/>
      <protection locked="0"/>
    </xf>
    <xf numFmtId="49" fontId="20" fillId="5" borderId="12" xfId="0" applyNumberFormat="1" applyFont="1" applyFill="1" applyBorder="1" applyAlignment="1" applyProtection="1">
      <alignment horizontal="left"/>
      <protection locked="0"/>
    </xf>
    <xf numFmtId="49" fontId="20" fillId="5" borderId="13" xfId="0" applyNumberFormat="1" applyFont="1" applyFill="1" applyBorder="1" applyAlignment="1" applyProtection="1">
      <alignment horizontal="left"/>
      <protection locked="0"/>
    </xf>
    <xf numFmtId="0" fontId="6" fillId="0" borderId="23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6" xfId="0" applyFont="1" applyBorder="1" applyAlignment="1" applyProtection="1">
      <alignment horizontal="center" vertical="center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/>
      <protection hidden="1"/>
    </xf>
    <xf numFmtId="0" fontId="16" fillId="0" borderId="24" xfId="0" applyFont="1" applyBorder="1" applyAlignment="1" applyProtection="1">
      <alignment horizontal="right" vertical="center"/>
      <protection hidden="1"/>
    </xf>
    <xf numFmtId="0" fontId="16" fillId="0" borderId="30" xfId="0" applyFont="1" applyBorder="1" applyAlignment="1" applyProtection="1">
      <alignment horizontal="right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14" fillId="0" borderId="19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49" fontId="6" fillId="0" borderId="11" xfId="0" applyNumberFormat="1" applyFont="1" applyBorder="1" applyAlignment="1" applyProtection="1">
      <alignment horizontal="center" vertical="center"/>
      <protection hidden="1"/>
    </xf>
  </cellXfs>
  <cellStyles count="4">
    <cellStyle name="Başlık 2" xfId="1" builtinId="17"/>
    <cellStyle name="Çıkış" xfId="2" builtinId="21"/>
    <cellStyle name="Normal" xfId="0" builtinId="0"/>
    <cellStyle name="Virgül" xfId="3" builtinId="3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6</xdr:row>
      <xdr:rowOff>47625</xdr:rowOff>
    </xdr:from>
    <xdr:to>
      <xdr:col>1</xdr:col>
      <xdr:colOff>542925</xdr:colOff>
      <xdr:row>10</xdr:row>
      <xdr:rowOff>66676</xdr:rowOff>
    </xdr:to>
    <xdr:pic>
      <xdr:nvPicPr>
        <xdr:cNvPr id="1138" name="Resim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119063</xdr:colOff>
      <xdr:row>46</xdr:row>
      <xdr:rowOff>47624</xdr:rowOff>
    </xdr:from>
    <xdr:to>
      <xdr:col>1</xdr:col>
      <xdr:colOff>538163</xdr:colOff>
      <xdr:row>50</xdr:row>
      <xdr:rowOff>66675</xdr:rowOff>
    </xdr:to>
    <xdr:pic>
      <xdr:nvPicPr>
        <xdr:cNvPr id="2" name="Resim 2">
          <a:extLst>
            <a:ext uri="{FF2B5EF4-FFF2-40B4-BE49-F238E27FC236}">
              <a16:creationId xmlns:a16="http://schemas.microsoft.com/office/drawing/2014/main" id="{A4EAF05F-C0A5-4556-851D-8511E9243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3" y="12692062"/>
          <a:ext cx="823913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86</xdr:row>
      <xdr:rowOff>0</xdr:rowOff>
    </xdr:from>
    <xdr:to>
      <xdr:col>1</xdr:col>
      <xdr:colOff>657225</xdr:colOff>
      <xdr:row>90</xdr:row>
      <xdr:rowOff>19050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EFCADE1D-C6B2-44B5-885B-A606A9B27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5396031"/>
          <a:ext cx="823913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166688</xdr:colOff>
      <xdr:row>127</xdr:row>
      <xdr:rowOff>0</xdr:rowOff>
    </xdr:from>
    <xdr:to>
      <xdr:col>1</xdr:col>
      <xdr:colOff>585788</xdr:colOff>
      <xdr:row>131</xdr:row>
      <xdr:rowOff>19049</xdr:rowOff>
    </xdr:to>
    <xdr:pic>
      <xdr:nvPicPr>
        <xdr:cNvPr id="4" name="Resim 2">
          <a:extLst>
            <a:ext uri="{FF2B5EF4-FFF2-40B4-BE49-F238E27FC236}">
              <a16:creationId xmlns:a16="http://schemas.microsoft.com/office/drawing/2014/main" id="{D1FB215E-DA61-427D-B4CF-FF3A45B21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38326219"/>
          <a:ext cx="823913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8"/>
  <sheetViews>
    <sheetView tabSelected="1" zoomScale="80" zoomScaleNormal="80" zoomScaleSheetLayoutView="110" workbookViewId="0">
      <selection activeCell="G15" sqref="G15:G16"/>
    </sheetView>
  </sheetViews>
  <sheetFormatPr defaultColWidth="16.7109375" defaultRowHeight="15.95" customHeight="1" x14ac:dyDescent="0.2"/>
  <cols>
    <col min="1" max="1" width="6" style="3" customWidth="1"/>
    <col min="2" max="2" width="25.28515625" style="3" bestFit="1" customWidth="1"/>
    <col min="3" max="3" width="16.42578125" style="3" bestFit="1" customWidth="1"/>
    <col min="4" max="4" width="16.7109375" style="3" customWidth="1"/>
    <col min="5" max="5" width="13.7109375" style="3" customWidth="1"/>
    <col min="6" max="6" width="19.28515625" style="3" bestFit="1" customWidth="1"/>
    <col min="7" max="7" width="23.5703125" style="3" bestFit="1" customWidth="1"/>
    <col min="8" max="8" width="17" style="3" bestFit="1" customWidth="1"/>
    <col min="9" max="9" width="16.7109375" style="3" customWidth="1"/>
    <col min="10" max="10" width="17" style="3" bestFit="1" customWidth="1"/>
    <col min="11" max="11" width="17.5703125" style="3" bestFit="1" customWidth="1"/>
    <col min="12" max="12" width="19.42578125" style="3" bestFit="1" customWidth="1"/>
    <col min="13" max="13" width="20.85546875" style="3" bestFit="1" customWidth="1"/>
    <col min="14" max="14" width="32" style="3" customWidth="1"/>
    <col min="15" max="19" width="20.85546875" style="3" hidden="1" customWidth="1"/>
    <col min="20" max="20" width="19" style="3" hidden="1" customWidth="1"/>
    <col min="21" max="21" width="17" style="3" hidden="1" customWidth="1"/>
    <col min="22" max="22" width="12.85546875" style="3" hidden="1" customWidth="1"/>
    <col min="23" max="23" width="14.7109375" style="3" hidden="1" customWidth="1"/>
    <col min="24" max="24" width="15.85546875" style="3" hidden="1" customWidth="1"/>
    <col min="25" max="25" width="11.85546875" style="3" hidden="1" customWidth="1"/>
    <col min="26" max="26" width="22" style="3" hidden="1" customWidth="1"/>
    <col min="27" max="39" width="16.7109375" style="3" hidden="1" customWidth="1"/>
    <col min="40" max="40" width="0" style="3" hidden="1" customWidth="1"/>
    <col min="41" max="16384" width="16.7109375" style="3"/>
  </cols>
  <sheetData>
    <row r="1" spans="1:37" ht="15.9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AI1" s="3">
        <v>1</v>
      </c>
      <c r="AJ1" s="3" t="s">
        <v>32</v>
      </c>
      <c r="AK1" s="3">
        <v>34</v>
      </c>
    </row>
    <row r="2" spans="1:37" ht="23.25" customHeight="1" x14ac:dyDescent="0.35">
      <c r="A2" s="48" t="s">
        <v>23</v>
      </c>
      <c r="B2" s="48"/>
      <c r="C2" s="49"/>
      <c r="D2" s="50"/>
      <c r="E2" s="50"/>
      <c r="F2" s="50"/>
      <c r="G2" s="50"/>
      <c r="H2" s="50"/>
      <c r="I2" s="50"/>
      <c r="J2" s="50"/>
      <c r="K2" s="50"/>
      <c r="L2" s="51"/>
      <c r="M2" s="37"/>
      <c r="AI2" s="3">
        <v>2</v>
      </c>
      <c r="AJ2" s="3" t="s">
        <v>33</v>
      </c>
      <c r="AK2" s="3">
        <v>33</v>
      </c>
    </row>
    <row r="3" spans="1:37" ht="23.25" customHeight="1" x14ac:dyDescent="0.35">
      <c r="A3" s="48" t="s">
        <v>24</v>
      </c>
      <c r="B3" s="48"/>
      <c r="C3" s="49"/>
      <c r="D3" s="50"/>
      <c r="E3" s="50"/>
      <c r="F3" s="51"/>
      <c r="G3" s="38"/>
      <c r="H3" s="38"/>
      <c r="I3" s="38"/>
      <c r="J3" s="38"/>
      <c r="K3" s="38"/>
      <c r="L3" s="38"/>
      <c r="M3" s="37"/>
      <c r="AI3" s="3">
        <v>3</v>
      </c>
      <c r="AJ3" s="3" t="s">
        <v>34</v>
      </c>
      <c r="AK3" s="3">
        <v>33</v>
      </c>
    </row>
    <row r="4" spans="1:37" ht="23.25" customHeight="1" x14ac:dyDescent="0.35">
      <c r="A4" s="52" t="s">
        <v>31</v>
      </c>
      <c r="B4" s="52"/>
      <c r="C4" s="53"/>
      <c r="D4" s="54"/>
      <c r="E4" s="54"/>
      <c r="F4" s="55"/>
      <c r="G4" s="38"/>
      <c r="H4" s="38"/>
      <c r="I4" s="38"/>
      <c r="J4" s="38"/>
      <c r="K4" s="38"/>
      <c r="L4" s="38"/>
      <c r="M4" s="37"/>
      <c r="AI4" s="3">
        <v>4</v>
      </c>
      <c r="AJ4" s="3" t="s">
        <v>35</v>
      </c>
      <c r="AK4" s="3">
        <v>34</v>
      </c>
    </row>
    <row r="5" spans="1:37" ht="15.95" customHeight="1" x14ac:dyDescent="0.35">
      <c r="A5" s="37"/>
      <c r="B5" s="37"/>
      <c r="C5" s="37"/>
      <c r="D5" s="37"/>
      <c r="E5" s="37"/>
      <c r="F5" s="37"/>
      <c r="G5" s="36"/>
      <c r="H5" s="37"/>
      <c r="I5" s="36"/>
      <c r="J5" s="36"/>
      <c r="K5" s="36"/>
      <c r="L5" s="36"/>
      <c r="M5" s="37"/>
      <c r="AI5" s="3">
        <v>5</v>
      </c>
      <c r="AJ5" s="3" t="s">
        <v>36</v>
      </c>
      <c r="AK5" s="3">
        <v>33</v>
      </c>
    </row>
    <row r="6" spans="1:37" ht="15.95" customHeight="1" thickBo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AI6" s="3">
        <v>6</v>
      </c>
      <c r="AJ6" s="3" t="s">
        <v>37</v>
      </c>
      <c r="AK6" s="3">
        <v>34</v>
      </c>
    </row>
    <row r="7" spans="1:37" s="1" customFormat="1" ht="15.95" customHeight="1" x14ac:dyDescent="0.25">
      <c r="A7" s="56" t="s">
        <v>29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3"/>
      <c r="O7" s="34"/>
      <c r="P7" s="34"/>
      <c r="Q7" s="34"/>
      <c r="R7" s="34"/>
      <c r="S7" s="34"/>
      <c r="T7" s="14"/>
      <c r="U7" s="14"/>
      <c r="V7" s="14"/>
      <c r="W7" s="14"/>
      <c r="Z7" s="20">
        <f ca="1">TODAY()</f>
        <v>46041</v>
      </c>
      <c r="AB7" s="20">
        <f ca="1">TODAY()</f>
        <v>46041</v>
      </c>
      <c r="AI7" s="3">
        <v>7</v>
      </c>
      <c r="AJ7" s="3" t="s">
        <v>38</v>
      </c>
      <c r="AK7" s="1">
        <v>33</v>
      </c>
    </row>
    <row r="8" spans="1:37" s="1" customFormat="1" ht="15.95" customHeight="1" x14ac:dyDescent="0.25">
      <c r="A8" s="59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  <c r="N8" s="34"/>
      <c r="O8" s="34"/>
      <c r="P8" s="34"/>
      <c r="Q8" s="34"/>
      <c r="R8" s="34"/>
      <c r="S8" s="34"/>
      <c r="T8" s="14"/>
      <c r="U8" s="14"/>
      <c r="V8" s="14"/>
      <c r="W8" s="14"/>
      <c r="AB8" s="3"/>
      <c r="AC8" s="3"/>
      <c r="AD8" s="3"/>
      <c r="AE8" s="3"/>
      <c r="AF8" s="3"/>
      <c r="AG8" s="3"/>
      <c r="AI8" s="3">
        <v>8</v>
      </c>
      <c r="AJ8" s="3" t="s">
        <v>39</v>
      </c>
      <c r="AK8" s="1">
        <v>34</v>
      </c>
    </row>
    <row r="9" spans="1:37" s="1" customFormat="1" ht="15.95" customHeight="1" x14ac:dyDescent="0.25">
      <c r="A9" s="59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  <c r="N9" s="34"/>
      <c r="O9" s="34"/>
      <c r="P9" s="34"/>
      <c r="Q9" s="34"/>
      <c r="R9" s="34"/>
      <c r="S9" s="34"/>
      <c r="T9" s="14"/>
      <c r="U9" s="14"/>
      <c r="V9" s="14"/>
      <c r="W9" s="14"/>
      <c r="AB9" s="3"/>
      <c r="AC9" s="3"/>
      <c r="AD9" s="3"/>
      <c r="AE9" s="3"/>
      <c r="AF9" s="3"/>
      <c r="AG9" s="3"/>
      <c r="AI9" s="3">
        <v>9</v>
      </c>
      <c r="AJ9" s="3" t="s">
        <v>40</v>
      </c>
      <c r="AK9" s="1">
        <v>34</v>
      </c>
    </row>
    <row r="10" spans="1:37" s="1" customFormat="1" ht="15.95" customHeight="1" x14ac:dyDescent="0.25">
      <c r="A10" s="59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  <c r="N10" s="34"/>
      <c r="O10" s="34"/>
      <c r="P10" s="34"/>
      <c r="Q10" s="34"/>
      <c r="R10" s="34"/>
      <c r="S10" s="34"/>
      <c r="T10" s="14"/>
      <c r="U10" s="14"/>
      <c r="V10" s="14"/>
      <c r="W10" s="14"/>
      <c r="Z10" s="98" t="s">
        <v>14</v>
      </c>
      <c r="AB10" s="3"/>
      <c r="AC10" s="3"/>
      <c r="AD10" s="3"/>
      <c r="AE10" s="3"/>
      <c r="AF10" s="3"/>
      <c r="AG10" s="3"/>
      <c r="AI10" s="3">
        <v>10</v>
      </c>
      <c r="AJ10" s="3" t="s">
        <v>41</v>
      </c>
      <c r="AK10" s="1">
        <v>33</v>
      </c>
    </row>
    <row r="11" spans="1:37" s="1" customFormat="1" ht="15.95" customHeight="1" thickBot="1" x14ac:dyDescent="0.3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4"/>
      <c r="N11" s="34"/>
      <c r="O11" s="34"/>
      <c r="P11" s="34"/>
      <c r="Q11" s="34"/>
      <c r="R11" s="34"/>
      <c r="S11" s="34"/>
      <c r="T11" s="14"/>
      <c r="U11" s="14"/>
      <c r="V11" s="14"/>
      <c r="W11" s="14"/>
      <c r="Z11" s="99"/>
      <c r="AB11" s="3"/>
      <c r="AC11" s="3"/>
      <c r="AD11" s="3"/>
      <c r="AE11" s="3"/>
      <c r="AF11" s="3"/>
      <c r="AG11" s="3"/>
      <c r="AI11" s="3">
        <v>11</v>
      </c>
      <c r="AJ11" s="3" t="s">
        <v>42</v>
      </c>
      <c r="AK11" s="1">
        <v>34</v>
      </c>
    </row>
    <row r="12" spans="1:37" s="1" customFormat="1" ht="15.95" customHeight="1" x14ac:dyDescent="0.25">
      <c r="A12" s="67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5" t="s">
        <v>30</v>
      </c>
      <c r="M12" s="66"/>
      <c r="N12" s="35"/>
      <c r="O12" s="35"/>
      <c r="P12" s="35"/>
      <c r="Q12" s="35"/>
      <c r="R12" s="35"/>
      <c r="S12" s="35"/>
      <c r="T12" s="14"/>
      <c r="U12" s="14"/>
      <c r="V12" s="14"/>
      <c r="W12" s="14"/>
      <c r="Z12" s="28">
        <v>2</v>
      </c>
      <c r="AA12" s="21"/>
      <c r="AB12" s="3"/>
      <c r="AC12" s="3"/>
      <c r="AD12" s="3"/>
      <c r="AE12" s="3"/>
      <c r="AF12" s="3"/>
      <c r="AG12" s="3"/>
      <c r="AI12" s="3">
        <v>12</v>
      </c>
      <c r="AJ12" s="3" t="s">
        <v>43</v>
      </c>
      <c r="AK12" s="1">
        <v>33</v>
      </c>
    </row>
    <row r="13" spans="1:37" s="1" customFormat="1" ht="24.95" customHeight="1" x14ac:dyDescent="0.25">
      <c r="A13" s="101" t="s">
        <v>23</v>
      </c>
      <c r="B13" s="101"/>
      <c r="C13" s="101"/>
      <c r="D13" s="101"/>
      <c r="E13" s="101"/>
      <c r="F13" s="101"/>
      <c r="G13" s="101" t="s">
        <v>24</v>
      </c>
      <c r="H13" s="101"/>
      <c r="I13" s="101"/>
      <c r="J13" s="101"/>
      <c r="K13" s="81" t="s">
        <v>25</v>
      </c>
      <c r="L13" s="82"/>
      <c r="M13" s="83"/>
      <c r="N13" s="34"/>
      <c r="O13" s="34"/>
      <c r="P13" s="34"/>
      <c r="Q13" s="34"/>
      <c r="R13" s="34"/>
      <c r="S13" s="34"/>
      <c r="T13" s="14"/>
      <c r="U13" s="14"/>
      <c r="V13" s="14"/>
      <c r="W13" s="14"/>
      <c r="Z13" s="22"/>
      <c r="AA13" s="21"/>
      <c r="AB13" s="3"/>
      <c r="AC13" s="3"/>
      <c r="AD13" s="3"/>
      <c r="AE13" s="3"/>
      <c r="AF13" s="3"/>
      <c r="AG13" s="3"/>
    </row>
    <row r="14" spans="1:37" s="1" customFormat="1" ht="24.95" customHeight="1" thickBot="1" x14ac:dyDescent="0.3">
      <c r="A14" s="101" t="str">
        <f>IF(C2=0,"",C2)</f>
        <v/>
      </c>
      <c r="B14" s="101"/>
      <c r="C14" s="101"/>
      <c r="D14" s="101"/>
      <c r="E14" s="101"/>
      <c r="F14" s="101"/>
      <c r="G14" s="101" t="str">
        <f>IF(C3=0,"",C3)</f>
        <v/>
      </c>
      <c r="H14" s="101"/>
      <c r="I14" s="101"/>
      <c r="J14" s="101"/>
      <c r="K14" s="102">
        <f>C4</f>
        <v>0</v>
      </c>
      <c r="L14" s="82"/>
      <c r="M14" s="83"/>
      <c r="N14" s="34"/>
      <c r="O14" s="34"/>
      <c r="P14" s="34"/>
      <c r="Q14" s="34"/>
      <c r="R14" s="34"/>
      <c r="S14" s="34"/>
      <c r="T14" s="32"/>
      <c r="U14" s="14"/>
      <c r="V14" s="14"/>
      <c r="W14" s="14"/>
      <c r="Z14" s="22"/>
      <c r="AA14" s="21"/>
      <c r="AB14" s="3"/>
      <c r="AC14" s="3"/>
      <c r="AD14" s="3"/>
      <c r="AE14" s="3"/>
      <c r="AF14" s="3"/>
      <c r="AG14" s="3"/>
    </row>
    <row r="15" spans="1:37" s="2" customFormat="1" ht="15.95" customHeight="1" x14ac:dyDescent="0.2">
      <c r="A15" s="87" t="s">
        <v>7</v>
      </c>
      <c r="B15" s="89" t="s">
        <v>0</v>
      </c>
      <c r="C15" s="92" t="s">
        <v>22</v>
      </c>
      <c r="D15" s="89" t="s">
        <v>1</v>
      </c>
      <c r="E15" s="89" t="s">
        <v>21</v>
      </c>
      <c r="F15" s="89" t="s">
        <v>8</v>
      </c>
      <c r="G15" s="89" t="s">
        <v>2</v>
      </c>
      <c r="H15" s="89" t="s">
        <v>3</v>
      </c>
      <c r="I15" s="89" t="s">
        <v>20</v>
      </c>
      <c r="J15" s="89" t="s">
        <v>4</v>
      </c>
      <c r="K15" s="89" t="s">
        <v>5</v>
      </c>
      <c r="L15" s="89" t="s">
        <v>6</v>
      </c>
      <c r="M15" s="92" t="s">
        <v>9</v>
      </c>
      <c r="N15" s="34"/>
      <c r="O15" s="34"/>
      <c r="P15" s="34"/>
      <c r="Q15" s="34"/>
      <c r="R15" s="34"/>
      <c r="S15" s="34"/>
      <c r="T15" s="100" t="s">
        <v>10</v>
      </c>
      <c r="U15" s="100" t="s">
        <v>11</v>
      </c>
      <c r="V15" s="100" t="s">
        <v>12</v>
      </c>
      <c r="W15" s="100" t="s">
        <v>13</v>
      </c>
      <c r="AB15" s="3"/>
      <c r="AC15" s="3"/>
      <c r="AD15" s="3"/>
      <c r="AE15" s="3"/>
      <c r="AF15" s="3"/>
      <c r="AG15" s="3"/>
    </row>
    <row r="16" spans="1:37" s="2" customFormat="1" ht="15.95" customHeight="1" x14ac:dyDescent="0.2">
      <c r="A16" s="88"/>
      <c r="B16" s="91"/>
      <c r="C16" s="93"/>
      <c r="D16" s="91"/>
      <c r="E16" s="91"/>
      <c r="F16" s="90"/>
      <c r="G16" s="90"/>
      <c r="H16" s="90"/>
      <c r="I16" s="90"/>
      <c r="J16" s="90"/>
      <c r="K16" s="90"/>
      <c r="L16" s="90"/>
      <c r="M16" s="93"/>
      <c r="N16" s="34"/>
      <c r="O16" s="34"/>
      <c r="P16" s="34"/>
      <c r="Q16" s="34"/>
      <c r="R16" s="34"/>
      <c r="S16" s="34"/>
      <c r="T16" s="100"/>
      <c r="U16" s="100"/>
      <c r="V16" s="100"/>
      <c r="W16" s="100"/>
      <c r="AB16" s="3"/>
      <c r="AC16" s="3"/>
      <c r="AD16" s="3"/>
      <c r="AE16" s="3"/>
      <c r="AF16" s="3"/>
      <c r="AG16" s="3"/>
    </row>
    <row r="17" spans="1:40" ht="24.95" customHeight="1" x14ac:dyDescent="0.25">
      <c r="A17" s="11">
        <v>1</v>
      </c>
      <c r="B17" s="12"/>
      <c r="C17" s="33"/>
      <c r="D17" s="12"/>
      <c r="E17" s="17"/>
      <c r="F17" s="12"/>
      <c r="G17" s="12"/>
      <c r="H17" s="13"/>
      <c r="I17" s="13"/>
      <c r="J17" s="44">
        <f t="shared" ref="J17:J22" si="0">H17*I17</f>
        <v>0</v>
      </c>
      <c r="K17" s="44">
        <f t="shared" ref="K17:K22" si="1">J17*$Z$12%</f>
        <v>0</v>
      </c>
      <c r="L17" s="44"/>
      <c r="M17" s="44" t="str">
        <f>IF(B17="","",J17-(K17+L17))</f>
        <v/>
      </c>
      <c r="N17" s="34"/>
      <c r="O17" s="46" t="str">
        <f>IF(B17&lt;&gt;"",IF(AND(ISNONTEXT(M17),M17&lt;&gt;0,E17&lt;&gt;""),"DOĞRU","YANLIŞ"),"BOŞ")</f>
        <v>BOŞ</v>
      </c>
      <c r="P17" s="46">
        <f ca="1">IFERROR(IF(_xlfn.DAYS(TODAY(),E17)&lt;0,"HATA",),"HATA")</f>
        <v>0</v>
      </c>
      <c r="Q17" s="2" t="str">
        <f ca="1">IFERROR(IF(COUNTIF($E$17:E17,E17)=1,IF(AND(_xlfn.DAYS(TODAY(),E17)&gt;34,U17=0),"HATA"),"DOĞRU"),"HATA")</f>
        <v>DOĞRU</v>
      </c>
      <c r="R17" s="34" t="str">
        <f>IF(AND(B17&lt;&gt;"",M17&lt;&gt;""),IFERROR(DATEVALUE(E17),"DOĞRU"),"DOĞRU")</f>
        <v>DOĞRU</v>
      </c>
      <c r="S17" s="34"/>
      <c r="T17" s="23">
        <f>IF(COUNTIF($F$17:F17,F17)=1,IF(SUMIF($F$17:$F$162,F17,$M$17:$M$162)&gt;=4250000,4250,SUMIF($F$17:$F$162,F17,$M$17:$M$162)*0.001),0)</f>
        <v>0</v>
      </c>
      <c r="U17" s="47" t="str">
        <f ca="1">IF(B17="","",IF(AND(WEEKDAY(TODAY(),2)=1,_xlfn.DAYS(TODAY(),E17)&lt;VLOOKUP(MONTH(TODAY()),$AI$1:$AK$12,3,0)),0,IF(AND(WEEKDAY(TODAY()-1,2)=7,E17=TODAY()-31),0,IF(AND(WEEKDAY(TODAY()-2,2)=6,E17=TODAY()-31),0,IF(AND(WEEKDAY(TODAY()-2,2)=6,E17=TODAY()-32),0,IF(E17&gt;=TODAY()-30,0,IF(AND(DAY(E17)=DAY($AB$7),E17&gt;TODAY()-56),0,T17/2)))))))</f>
        <v/>
      </c>
      <c r="V17" s="13" t="str">
        <f t="shared" ref="V17:V41" si="2">IF(B17="","",T17+U17)</f>
        <v/>
      </c>
      <c r="W17" s="13">
        <f t="shared" ref="W17:W41" si="3">IF(SUMIF($F$17:$F$162,F17,$U$17:$U$162)&gt;0,G17&amp;" "&amp;"CEZA",G17)</f>
        <v>0</v>
      </c>
      <c r="Y17" s="3" t="str">
        <f>IF(COUNTIF($W$17:W17,W17)=1,IF(W17&lt;&gt;"MALIN CİNSİ 1",IF(W17&lt;&gt;0,ROW(W17),"")))</f>
        <v/>
      </c>
      <c r="AA17" s="3" t="e">
        <f>SMALL($Y$17:$Y$162,ROWS($A$7:A7))</f>
        <v>#NUM!</v>
      </c>
      <c r="AB17" s="8"/>
      <c r="AE17" s="3" t="str">
        <f>IF(B17="","",MONTH(E17))</f>
        <v/>
      </c>
    </row>
    <row r="18" spans="1:40" ht="24.95" customHeight="1" x14ac:dyDescent="0.25">
      <c r="A18" s="11">
        <v>2</v>
      </c>
      <c r="B18" s="12"/>
      <c r="C18" s="33"/>
      <c r="D18" s="12"/>
      <c r="E18" s="17"/>
      <c r="F18" s="12"/>
      <c r="G18" s="12"/>
      <c r="H18" s="13"/>
      <c r="I18" s="13"/>
      <c r="J18" s="44">
        <f t="shared" si="0"/>
        <v>0</v>
      </c>
      <c r="K18" s="44">
        <f t="shared" si="1"/>
        <v>0</v>
      </c>
      <c r="L18" s="44"/>
      <c r="M18" s="44" t="str">
        <f t="shared" ref="M18:M41" si="4">IF(B18="","",J18-(K18+L18))</f>
        <v/>
      </c>
      <c r="N18" s="34"/>
      <c r="O18" s="46" t="str">
        <f t="shared" ref="O18:O81" si="5">IF(B18&lt;&gt;"",IF(AND(ISNONTEXT(M18),M18&lt;&gt;0,E18&lt;&gt;""),"DOĞRU","YANLIŞ"),"BOŞ")</f>
        <v>BOŞ</v>
      </c>
      <c r="P18" s="46">
        <f t="shared" ref="P18:P41" ca="1" si="6">IFERROR(IF(_xlfn.DAYS(TODAY(),E18)&lt;0,"HATA",),"HATA")</f>
        <v>0</v>
      </c>
      <c r="Q18" s="2" t="str">
        <f ca="1">IFERROR(IF(COUNTIF($E$17:E18,E18)=1,IF(AND(_xlfn.DAYS(TODAY(),E18)&gt;34,U18=0),"HATA"),"DOĞRU"),"HATA")</f>
        <v>DOĞRU</v>
      </c>
      <c r="R18" s="34" t="str">
        <f t="shared" ref="R18:R81" si="7">IF(AND(B18&lt;&gt;"",M18&lt;&gt;""),IFERROR(DATEVALUE(E18),"DOĞRU"),"DOĞRU")</f>
        <v>DOĞRU</v>
      </c>
      <c r="S18" s="34"/>
      <c r="T18" s="23">
        <f>IF(COUNTIF($F$17:F18,F18)=1,IF(SUMIF($F$17:$F$162,F18,$M$17:$M$162)&gt;=4250000,4250,SUMIF($F$17:$F$162,F18,$M$17:$M$162)*0.001),0)</f>
        <v>0</v>
      </c>
      <c r="U18" s="47" t="str">
        <f t="shared" ref="U18:U41" ca="1" si="8">IF(B18="","",IF(AND(WEEKDAY(TODAY(),2)=1,_xlfn.DAYS(TODAY(),E18)&lt;VLOOKUP(MONTH(TODAY()),$AI$1:$AK$12,3,0)),0,IF(AND(WEEKDAY(TODAY()-1,2)=7,E18=TODAY()-31),0,IF(AND(WEEKDAY(TODAY()-2,2)=6,E18=TODAY()-31),0,IF(AND(WEEKDAY(TODAY()-2,2)=6,E18=TODAY()-32),0,IF(E18&gt;=TODAY()-30,0,IF(AND(DAY(E18)=DAY($AB$7),E18&gt;TODAY()-56),0,T18/2)))))))</f>
        <v/>
      </c>
      <c r="V18" s="13" t="str">
        <f t="shared" si="2"/>
        <v/>
      </c>
      <c r="W18" s="13">
        <f t="shared" si="3"/>
        <v>0</v>
      </c>
      <c r="Y18" s="3" t="b">
        <f>IF(COUNTIF($W$17:W18,W18)=1,IF(W18&lt;&gt;"MALIN CİNSİ 1",IF(W18&lt;&gt;0,ROW(W18),"")))</f>
        <v>0</v>
      </c>
      <c r="AA18" s="3" t="e">
        <f>SMALL($Y$17:$Y$162,ROWS($A$7:A8))</f>
        <v>#NUM!</v>
      </c>
      <c r="AB18" s="8"/>
      <c r="AE18" s="3" t="str">
        <f t="shared" ref="AE18:AE81" si="9">IF(B18="","",MONTH(E18))</f>
        <v/>
      </c>
    </row>
    <row r="19" spans="1:40" ht="24.95" customHeight="1" x14ac:dyDescent="0.25">
      <c r="A19" s="11">
        <v>3</v>
      </c>
      <c r="B19" s="12"/>
      <c r="C19" s="33"/>
      <c r="D19" s="12"/>
      <c r="E19" s="17"/>
      <c r="F19" s="12"/>
      <c r="G19" s="12"/>
      <c r="H19" s="13"/>
      <c r="I19" s="13"/>
      <c r="J19" s="44">
        <f t="shared" si="0"/>
        <v>0</v>
      </c>
      <c r="K19" s="44">
        <f t="shared" si="1"/>
        <v>0</v>
      </c>
      <c r="L19" s="44"/>
      <c r="M19" s="44" t="str">
        <f t="shared" si="4"/>
        <v/>
      </c>
      <c r="N19" s="34"/>
      <c r="O19" s="46" t="str">
        <f t="shared" si="5"/>
        <v>BOŞ</v>
      </c>
      <c r="P19" s="46">
        <f t="shared" ca="1" si="6"/>
        <v>0</v>
      </c>
      <c r="Q19" s="2" t="str">
        <f ca="1">IFERROR(IF(COUNTIF($E$17:E19,E19)=1,IF(AND(_xlfn.DAYS(TODAY(),E19)&gt;34,U19=0),"HATA"),"DOĞRU"),"HATA")</f>
        <v>DOĞRU</v>
      </c>
      <c r="R19" s="34" t="str">
        <f t="shared" si="7"/>
        <v>DOĞRU</v>
      </c>
      <c r="S19" s="34"/>
      <c r="T19" s="23">
        <f>IF(COUNTIF($F$17:F19,F19)=1,IF(SUMIF($F$17:$F$162,F19,$M$17:$M$162)&gt;=4250000,4250,SUMIF($F$17:$F$162,F19,$M$17:$M$162)*0.001),0)</f>
        <v>0</v>
      </c>
      <c r="U19" s="47" t="str">
        <f t="shared" ca="1" si="8"/>
        <v/>
      </c>
      <c r="V19" s="13" t="str">
        <f t="shared" si="2"/>
        <v/>
      </c>
      <c r="W19" s="13">
        <f t="shared" si="3"/>
        <v>0</v>
      </c>
      <c r="Y19" s="3" t="b">
        <f>IF(COUNTIF($W$17:W19,W19)=1,IF(W19&lt;&gt;"MALIN CİNSİ 1",IF(W19&lt;&gt;0,ROW(W19),"")))</f>
        <v>0</v>
      </c>
      <c r="AA19" s="3" t="e">
        <f>SMALL($Y$17:$Y$162,ROWS($A$7:A9))</f>
        <v>#NUM!</v>
      </c>
      <c r="AB19" s="8"/>
      <c r="AE19" s="3" t="str">
        <f t="shared" si="9"/>
        <v/>
      </c>
    </row>
    <row r="20" spans="1:40" ht="24.95" customHeight="1" x14ac:dyDescent="0.25">
      <c r="A20" s="11">
        <v>4</v>
      </c>
      <c r="B20" s="12"/>
      <c r="C20" s="33"/>
      <c r="D20" s="12"/>
      <c r="E20" s="17"/>
      <c r="F20" s="12"/>
      <c r="G20" s="12"/>
      <c r="H20" s="13"/>
      <c r="I20" s="13"/>
      <c r="J20" s="44">
        <f t="shared" si="0"/>
        <v>0</v>
      </c>
      <c r="K20" s="44">
        <f t="shared" si="1"/>
        <v>0</v>
      </c>
      <c r="L20" s="44"/>
      <c r="M20" s="44" t="str">
        <f t="shared" si="4"/>
        <v/>
      </c>
      <c r="N20" s="34"/>
      <c r="O20" s="46" t="str">
        <f t="shared" si="5"/>
        <v>BOŞ</v>
      </c>
      <c r="P20" s="46">
        <f t="shared" ca="1" si="6"/>
        <v>0</v>
      </c>
      <c r="Q20" s="2" t="str">
        <f ca="1">IFERROR(IF(COUNTIF($E$17:E20,E20)=1,IF(AND(_xlfn.DAYS(TODAY(),E20)&gt;34,U20=0),"HATA"),"DOĞRU"),"HATA")</f>
        <v>DOĞRU</v>
      </c>
      <c r="R20" s="34" t="str">
        <f t="shared" si="7"/>
        <v>DOĞRU</v>
      </c>
      <c r="S20" s="34"/>
      <c r="T20" s="23">
        <f>IF(COUNTIF($F$17:F20,F20)=1,IF(SUMIF($F$17:$F$162,F20,$M$17:$M$162)&gt;=4250000,4250,SUMIF($F$17:$F$162,F20,$M$17:$M$162)*0.001),0)</f>
        <v>0</v>
      </c>
      <c r="U20" s="47" t="str">
        <f t="shared" ca="1" si="8"/>
        <v/>
      </c>
      <c r="V20" s="13" t="str">
        <f t="shared" si="2"/>
        <v/>
      </c>
      <c r="W20" s="13">
        <f t="shared" si="3"/>
        <v>0</v>
      </c>
      <c r="Y20" s="3" t="b">
        <f>IF(COUNTIF($W$17:W20,W20)=1,IF(W20&lt;&gt;"MALIN CİNSİ 1",IF(W20&lt;&gt;0,ROW(W20),"")))</f>
        <v>0</v>
      </c>
      <c r="AA20" s="3" t="e">
        <f>SMALL($Y$17:$Y$162,ROWS($A$7:A10))</f>
        <v>#NUM!</v>
      </c>
      <c r="AB20" s="8"/>
      <c r="AE20" s="3" t="str">
        <f t="shared" si="9"/>
        <v/>
      </c>
    </row>
    <row r="21" spans="1:40" ht="24.95" customHeight="1" x14ac:dyDescent="0.25">
      <c r="A21" s="11">
        <v>5</v>
      </c>
      <c r="B21" s="12"/>
      <c r="C21" s="33"/>
      <c r="D21" s="12"/>
      <c r="E21" s="17"/>
      <c r="F21" s="12"/>
      <c r="G21" s="12"/>
      <c r="H21" s="13"/>
      <c r="I21" s="13"/>
      <c r="J21" s="44">
        <f t="shared" si="0"/>
        <v>0</v>
      </c>
      <c r="K21" s="44">
        <f t="shared" si="1"/>
        <v>0</v>
      </c>
      <c r="L21" s="44"/>
      <c r="M21" s="44" t="str">
        <f t="shared" si="4"/>
        <v/>
      </c>
      <c r="N21" s="34"/>
      <c r="O21" s="46" t="str">
        <f t="shared" si="5"/>
        <v>BOŞ</v>
      </c>
      <c r="P21" s="46">
        <f t="shared" ca="1" si="6"/>
        <v>0</v>
      </c>
      <c r="Q21" s="2" t="str">
        <f ca="1">IFERROR(IF(COUNTIF($E$17:E21,E21)=1,IF(AND(_xlfn.DAYS(TODAY(),E21)&gt;34,U21=0),"HATA"),"DOĞRU"),"HATA")</f>
        <v>DOĞRU</v>
      </c>
      <c r="R21" s="34" t="str">
        <f t="shared" si="7"/>
        <v>DOĞRU</v>
      </c>
      <c r="S21" s="34"/>
      <c r="T21" s="23">
        <f>IF(COUNTIF($F$17:F21,F21)=1,IF(SUMIF($F$17:$F$162,F21,$M$17:$M$162)&gt;=4250000,4250,SUMIF($F$17:$F$162,F21,$M$17:$M$162)*0.001),0)</f>
        <v>0</v>
      </c>
      <c r="U21" s="47" t="str">
        <f t="shared" ca="1" si="8"/>
        <v/>
      </c>
      <c r="V21" s="13" t="str">
        <f t="shared" si="2"/>
        <v/>
      </c>
      <c r="W21" s="13">
        <f t="shared" si="3"/>
        <v>0</v>
      </c>
      <c r="Y21" s="3" t="b">
        <f>IF(COUNTIF($W$17:W21,W21)=1,IF(W21&lt;&gt;"MALIN CİNSİ 1",IF(W21&lt;&gt;0,ROW(W21),"")))</f>
        <v>0</v>
      </c>
      <c r="AA21" s="3" t="e">
        <f>SMALL($Y$17:$Y$162,ROWS($A$7:A11))</f>
        <v>#NUM!</v>
      </c>
      <c r="AB21" s="8"/>
      <c r="AE21" s="3" t="str">
        <f t="shared" si="9"/>
        <v/>
      </c>
    </row>
    <row r="22" spans="1:40" ht="24.95" customHeight="1" x14ac:dyDescent="0.25">
      <c r="A22" s="11">
        <v>6</v>
      </c>
      <c r="B22" s="12"/>
      <c r="C22" s="33"/>
      <c r="D22" s="12"/>
      <c r="E22" s="17"/>
      <c r="F22" s="12"/>
      <c r="G22" s="12"/>
      <c r="H22" s="13"/>
      <c r="I22" s="13"/>
      <c r="J22" s="44">
        <f t="shared" si="0"/>
        <v>0</v>
      </c>
      <c r="K22" s="44">
        <f t="shared" si="1"/>
        <v>0</v>
      </c>
      <c r="L22" s="44"/>
      <c r="M22" s="44" t="str">
        <f t="shared" si="4"/>
        <v/>
      </c>
      <c r="N22" s="34"/>
      <c r="O22" s="46" t="str">
        <f t="shared" si="5"/>
        <v>BOŞ</v>
      </c>
      <c r="P22" s="46">
        <f t="shared" ca="1" si="6"/>
        <v>0</v>
      </c>
      <c r="Q22" s="2" t="str">
        <f ca="1">IFERROR(IF(COUNTIF($E$17:E22,E22)=1,IF(AND(_xlfn.DAYS(TODAY(),E22)&gt;34,U22=0),"HATA"),"DOĞRU"),"HATA")</f>
        <v>DOĞRU</v>
      </c>
      <c r="R22" s="34" t="str">
        <f t="shared" si="7"/>
        <v>DOĞRU</v>
      </c>
      <c r="S22" s="34"/>
      <c r="T22" s="23">
        <f>IF(COUNTIF($F$17:F22,F22)=1,IF(SUMIF($F$17:$F$162,F22,$M$17:$M$162)&gt;=4250000,4250,SUMIF($F$17:$F$162,F22,$M$17:$M$162)*0.001),0)</f>
        <v>0</v>
      </c>
      <c r="U22" s="47" t="str">
        <f t="shared" ca="1" si="8"/>
        <v/>
      </c>
      <c r="V22" s="13" t="str">
        <f t="shared" si="2"/>
        <v/>
      </c>
      <c r="W22" s="13">
        <f t="shared" si="3"/>
        <v>0</v>
      </c>
      <c r="Y22" s="3" t="b">
        <f>IF(COUNTIF($W$17:W22,W22)=1,IF(W22&lt;&gt;"MALIN CİNSİ 1",IF(W22&lt;&gt;0,ROW(W22),"")))</f>
        <v>0</v>
      </c>
      <c r="AA22" s="3" t="e">
        <f>SMALL($Y$17:$Y$162,ROWS($A$7:A12))</f>
        <v>#NUM!</v>
      </c>
      <c r="AB22" s="8"/>
      <c r="AE22" s="3" t="str">
        <f t="shared" si="9"/>
        <v/>
      </c>
      <c r="AN22" s="1"/>
    </row>
    <row r="23" spans="1:40" ht="24.95" customHeight="1" x14ac:dyDescent="0.25">
      <c r="A23" s="11">
        <v>7</v>
      </c>
      <c r="B23" s="12"/>
      <c r="C23" s="33"/>
      <c r="D23" s="12"/>
      <c r="E23" s="17"/>
      <c r="F23" s="12"/>
      <c r="G23" s="12"/>
      <c r="H23" s="13"/>
      <c r="I23" s="13"/>
      <c r="J23" s="44">
        <f t="shared" ref="J23:J41" si="10">H23*I23</f>
        <v>0</v>
      </c>
      <c r="K23" s="44">
        <f t="shared" ref="K23:K41" si="11">J23*$Z$12%</f>
        <v>0</v>
      </c>
      <c r="L23" s="44"/>
      <c r="M23" s="44" t="str">
        <f t="shared" si="4"/>
        <v/>
      </c>
      <c r="N23" s="34"/>
      <c r="O23" s="46" t="str">
        <f t="shared" si="5"/>
        <v>BOŞ</v>
      </c>
      <c r="P23" s="46">
        <f t="shared" ca="1" si="6"/>
        <v>0</v>
      </c>
      <c r="Q23" s="2" t="str">
        <f ca="1">IFERROR(IF(COUNTIF($E$17:E23,E23)=1,IF(AND(_xlfn.DAYS(TODAY(),E23)&gt;34,U23=0),"HATA"),"DOĞRU"),"HATA")</f>
        <v>DOĞRU</v>
      </c>
      <c r="R23" s="34" t="str">
        <f t="shared" si="7"/>
        <v>DOĞRU</v>
      </c>
      <c r="S23" s="34"/>
      <c r="T23" s="23">
        <f>IF(COUNTIF($F$17:F23,F23)=1,IF(SUMIF($F$17:$F$162,F23,$M$17:$M$162)&gt;=4250000,4250,SUMIF($F$17:$F$162,F23,$M$17:$M$162)*0.001),0)</f>
        <v>0</v>
      </c>
      <c r="U23" s="47" t="str">
        <f t="shared" ca="1" si="8"/>
        <v/>
      </c>
      <c r="V23" s="13" t="str">
        <f t="shared" si="2"/>
        <v/>
      </c>
      <c r="W23" s="13">
        <f t="shared" si="3"/>
        <v>0</v>
      </c>
      <c r="Y23" s="3" t="b">
        <f>IF(COUNTIF($W$17:W23,W23)=1,IF(W23&lt;&gt;"MALIN CİNSİ 1",IF(W23&lt;&gt;0,ROW(W23),"")))</f>
        <v>0</v>
      </c>
      <c r="AA23" s="3" t="e">
        <f>SMALL($Y$17:$Y$162,ROWS($A$7:A13))</f>
        <v>#NUM!</v>
      </c>
      <c r="AB23" s="8"/>
      <c r="AE23" s="3" t="str">
        <f t="shared" si="9"/>
        <v/>
      </c>
      <c r="AN23" s="1"/>
    </row>
    <row r="24" spans="1:40" ht="24.95" customHeight="1" x14ac:dyDescent="0.25">
      <c r="A24" s="11">
        <v>8</v>
      </c>
      <c r="B24" s="12"/>
      <c r="C24" s="33"/>
      <c r="D24" s="12"/>
      <c r="E24" s="17"/>
      <c r="F24" s="12"/>
      <c r="G24" s="12"/>
      <c r="H24" s="13"/>
      <c r="I24" s="13"/>
      <c r="J24" s="44">
        <f t="shared" si="10"/>
        <v>0</v>
      </c>
      <c r="K24" s="44">
        <f t="shared" si="11"/>
        <v>0</v>
      </c>
      <c r="L24" s="44"/>
      <c r="M24" s="44" t="str">
        <f t="shared" si="4"/>
        <v/>
      </c>
      <c r="N24" s="34"/>
      <c r="O24" s="46" t="str">
        <f t="shared" si="5"/>
        <v>BOŞ</v>
      </c>
      <c r="P24" s="46">
        <f t="shared" ca="1" si="6"/>
        <v>0</v>
      </c>
      <c r="Q24" s="2" t="str">
        <f ca="1">IFERROR(IF(COUNTIF($E$17:E24,E24)=1,IF(AND(_xlfn.DAYS(TODAY(),E24)&gt;34,U24=0),"HATA"),"DOĞRU"),"HATA")</f>
        <v>DOĞRU</v>
      </c>
      <c r="R24" s="34" t="str">
        <f t="shared" si="7"/>
        <v>DOĞRU</v>
      </c>
      <c r="S24" s="34"/>
      <c r="T24" s="23">
        <f>IF(COUNTIF($F$17:F24,F24)=1,IF(SUMIF($F$17:$F$162,F24,$M$17:$M$162)&gt;=4250000,4250,SUMIF($F$17:$F$162,F24,$M$17:$M$162)*0.001),0)</f>
        <v>0</v>
      </c>
      <c r="U24" s="47" t="str">
        <f t="shared" ca="1" si="8"/>
        <v/>
      </c>
      <c r="V24" s="13" t="str">
        <f t="shared" si="2"/>
        <v/>
      </c>
      <c r="W24" s="13">
        <f t="shared" si="3"/>
        <v>0</v>
      </c>
      <c r="Y24" s="3" t="b">
        <f>IF(COUNTIF($W$17:W24,W24)=1,IF(W24&lt;&gt;"MALIN CİNSİ 1",IF(W24&lt;&gt;0,ROW(W24),"")))</f>
        <v>0</v>
      </c>
      <c r="AA24" s="3" t="e">
        <f>SMALL($Y$17:$Y$162,ROWS($A$7:A14))</f>
        <v>#NUM!</v>
      </c>
      <c r="AB24" s="8"/>
      <c r="AE24" s="3" t="str">
        <f t="shared" si="9"/>
        <v/>
      </c>
    </row>
    <row r="25" spans="1:40" ht="24.95" customHeight="1" x14ac:dyDescent="0.25">
      <c r="A25" s="11">
        <v>9</v>
      </c>
      <c r="B25" s="12"/>
      <c r="C25" s="33"/>
      <c r="D25" s="12"/>
      <c r="E25" s="17"/>
      <c r="F25" s="12"/>
      <c r="G25" s="12"/>
      <c r="H25" s="13"/>
      <c r="I25" s="13"/>
      <c r="J25" s="44">
        <f t="shared" si="10"/>
        <v>0</v>
      </c>
      <c r="K25" s="44">
        <f t="shared" si="11"/>
        <v>0</v>
      </c>
      <c r="L25" s="44"/>
      <c r="M25" s="44" t="str">
        <f t="shared" si="4"/>
        <v/>
      </c>
      <c r="N25" s="34"/>
      <c r="O25" s="46" t="str">
        <f t="shared" si="5"/>
        <v>BOŞ</v>
      </c>
      <c r="P25" s="46">
        <f t="shared" ca="1" si="6"/>
        <v>0</v>
      </c>
      <c r="Q25" s="2" t="str">
        <f ca="1">IFERROR(IF(COUNTIF($E$17:E25,E25)=1,IF(AND(_xlfn.DAYS(TODAY(),E25)&gt;34,U25=0),"HATA"),"DOĞRU"),"HATA")</f>
        <v>DOĞRU</v>
      </c>
      <c r="R25" s="34" t="str">
        <f t="shared" si="7"/>
        <v>DOĞRU</v>
      </c>
      <c r="S25" s="34"/>
      <c r="T25" s="23">
        <f>IF(COUNTIF($F$17:F25,F25)=1,IF(SUMIF($F$17:$F$162,F25,$M$17:$M$162)&gt;=4250000,4250,SUMIF($F$17:$F$162,F25,$M$17:$M$162)*0.001),0)</f>
        <v>0</v>
      </c>
      <c r="U25" s="47" t="str">
        <f t="shared" ca="1" si="8"/>
        <v/>
      </c>
      <c r="V25" s="13" t="str">
        <f t="shared" si="2"/>
        <v/>
      </c>
      <c r="W25" s="13">
        <f t="shared" si="3"/>
        <v>0</v>
      </c>
      <c r="Y25" s="3" t="b">
        <f>IF(COUNTIF($W$17:W25,W25)=1,IF(W25&lt;&gt;"MALIN CİNSİ 1",IF(W25&lt;&gt;0,ROW(W25),"")))</f>
        <v>0</v>
      </c>
      <c r="AA25" s="3" t="e">
        <f>SMALL($Y$17:$Y$162,ROWS($A$7:A15))</f>
        <v>#NUM!</v>
      </c>
      <c r="AB25" s="8"/>
      <c r="AE25" s="3" t="str">
        <f t="shared" si="9"/>
        <v/>
      </c>
    </row>
    <row r="26" spans="1:40" ht="24.95" customHeight="1" x14ac:dyDescent="0.25">
      <c r="A26" s="11">
        <v>10</v>
      </c>
      <c r="B26" s="12"/>
      <c r="C26" s="33"/>
      <c r="D26" s="12"/>
      <c r="E26" s="17"/>
      <c r="F26" s="12"/>
      <c r="G26" s="12"/>
      <c r="H26" s="13"/>
      <c r="I26" s="13"/>
      <c r="J26" s="44">
        <f t="shared" si="10"/>
        <v>0</v>
      </c>
      <c r="K26" s="44">
        <f t="shared" si="11"/>
        <v>0</v>
      </c>
      <c r="L26" s="44"/>
      <c r="M26" s="44" t="str">
        <f t="shared" si="4"/>
        <v/>
      </c>
      <c r="N26" s="34"/>
      <c r="O26" s="46" t="str">
        <f t="shared" si="5"/>
        <v>BOŞ</v>
      </c>
      <c r="P26" s="46">
        <f t="shared" ca="1" si="6"/>
        <v>0</v>
      </c>
      <c r="Q26" s="2" t="str">
        <f ca="1">IFERROR(IF(COUNTIF($E$17:E26,E26)=1,IF(AND(_xlfn.DAYS(TODAY(),E26)&gt;34,U26=0),"HATA"),"DOĞRU"),"HATA")</f>
        <v>DOĞRU</v>
      </c>
      <c r="R26" s="34" t="str">
        <f t="shared" si="7"/>
        <v>DOĞRU</v>
      </c>
      <c r="S26" s="34"/>
      <c r="T26" s="23">
        <f>IF(COUNTIF($F$17:F26,F26)=1,IF(SUMIF($F$17:$F$162,F26,$M$17:$M$162)&gt;=4250000,4250,SUMIF($F$17:$F$162,F26,$M$17:$M$162)*0.001),0)</f>
        <v>0</v>
      </c>
      <c r="U26" s="47" t="str">
        <f t="shared" ca="1" si="8"/>
        <v/>
      </c>
      <c r="V26" s="13" t="str">
        <f t="shared" si="2"/>
        <v/>
      </c>
      <c r="W26" s="13">
        <f t="shared" si="3"/>
        <v>0</v>
      </c>
      <c r="Y26" s="3" t="b">
        <f>IF(COUNTIF($W$17:W26,W26)=1,IF(W26&lt;&gt;"MALIN CİNSİ 1",IF(W26&lt;&gt;0,ROW(W26),"")))</f>
        <v>0</v>
      </c>
      <c r="AA26" s="3" t="e">
        <f>SMALL($Y$17:$Y$162,ROWS($A$7:A16))</f>
        <v>#NUM!</v>
      </c>
      <c r="AB26" s="8"/>
      <c r="AE26" s="3" t="str">
        <f t="shared" si="9"/>
        <v/>
      </c>
    </row>
    <row r="27" spans="1:40" ht="24.95" customHeight="1" x14ac:dyDescent="0.25">
      <c r="A27" s="11">
        <v>11</v>
      </c>
      <c r="B27" s="12"/>
      <c r="C27" s="33"/>
      <c r="D27" s="12"/>
      <c r="E27" s="17"/>
      <c r="F27" s="12"/>
      <c r="G27" s="12"/>
      <c r="H27" s="13"/>
      <c r="I27" s="13"/>
      <c r="J27" s="44">
        <f t="shared" si="10"/>
        <v>0</v>
      </c>
      <c r="K27" s="44">
        <f t="shared" si="11"/>
        <v>0</v>
      </c>
      <c r="L27" s="44"/>
      <c r="M27" s="44" t="str">
        <f t="shared" si="4"/>
        <v/>
      </c>
      <c r="N27" s="34"/>
      <c r="O27" s="46" t="str">
        <f t="shared" si="5"/>
        <v>BOŞ</v>
      </c>
      <c r="P27" s="46">
        <f t="shared" ca="1" si="6"/>
        <v>0</v>
      </c>
      <c r="Q27" s="2" t="str">
        <f ca="1">IFERROR(IF(COUNTIF($E$17:E27,E27)=1,IF(AND(_xlfn.DAYS(TODAY(),E27)&gt;34,U27=0),"HATA"),"DOĞRU"),"HATA")</f>
        <v>DOĞRU</v>
      </c>
      <c r="R27" s="34" t="str">
        <f t="shared" si="7"/>
        <v>DOĞRU</v>
      </c>
      <c r="S27" s="34"/>
      <c r="T27" s="23">
        <f>IF(COUNTIF($F$17:F27,F27)=1,IF(SUMIF($F$17:$F$162,F27,$M$17:$M$162)&gt;=4250000,4250,SUMIF($F$17:$F$162,F27,$M$17:$M$162)*0.001),0)</f>
        <v>0</v>
      </c>
      <c r="U27" s="47" t="str">
        <f t="shared" ca="1" si="8"/>
        <v/>
      </c>
      <c r="V27" s="13" t="str">
        <f t="shared" si="2"/>
        <v/>
      </c>
      <c r="W27" s="13">
        <f t="shared" si="3"/>
        <v>0</v>
      </c>
      <c r="Y27" s="3" t="b">
        <f>IF(COUNTIF($W$17:W27,W27)=1,IF(W27&lt;&gt;"MALIN CİNSİ 1",IF(W27&lt;&gt;0,ROW(W27),"")))</f>
        <v>0</v>
      </c>
      <c r="AA27" s="3" t="e">
        <f>SMALL($Y$17:$Y$162,ROWS($A$7:A17))</f>
        <v>#NUM!</v>
      </c>
      <c r="AB27" s="8"/>
      <c r="AE27" s="3" t="str">
        <f t="shared" si="9"/>
        <v/>
      </c>
    </row>
    <row r="28" spans="1:40" ht="24.95" customHeight="1" x14ac:dyDescent="0.25">
      <c r="A28" s="11">
        <v>12</v>
      </c>
      <c r="B28" s="12"/>
      <c r="C28" s="33"/>
      <c r="D28" s="12"/>
      <c r="E28" s="17"/>
      <c r="F28" s="12"/>
      <c r="G28" s="12"/>
      <c r="H28" s="13"/>
      <c r="I28" s="13"/>
      <c r="J28" s="44">
        <f t="shared" si="10"/>
        <v>0</v>
      </c>
      <c r="K28" s="44">
        <f t="shared" si="11"/>
        <v>0</v>
      </c>
      <c r="L28" s="44"/>
      <c r="M28" s="44" t="str">
        <f t="shared" si="4"/>
        <v/>
      </c>
      <c r="N28" s="34"/>
      <c r="O28" s="46" t="str">
        <f t="shared" si="5"/>
        <v>BOŞ</v>
      </c>
      <c r="P28" s="46">
        <f t="shared" ca="1" si="6"/>
        <v>0</v>
      </c>
      <c r="Q28" s="2" t="str">
        <f ca="1">IFERROR(IF(COUNTIF($E$17:E28,E28)=1,IF(AND(_xlfn.DAYS(TODAY(),E28)&gt;34,U28=0),"HATA"),"DOĞRU"),"HATA")</f>
        <v>DOĞRU</v>
      </c>
      <c r="R28" s="34" t="str">
        <f t="shared" si="7"/>
        <v>DOĞRU</v>
      </c>
      <c r="S28" s="34"/>
      <c r="T28" s="23">
        <f>IF(COUNTIF($F$17:F28,F28)=1,IF(SUMIF($F$17:$F$162,F28,$M$17:$M$162)&gt;=4250000,4250,SUMIF($F$17:$F$162,F28,$M$17:$M$162)*0.001),0)</f>
        <v>0</v>
      </c>
      <c r="U28" s="47" t="str">
        <f t="shared" ca="1" si="8"/>
        <v/>
      </c>
      <c r="V28" s="13" t="str">
        <f t="shared" si="2"/>
        <v/>
      </c>
      <c r="W28" s="13">
        <f t="shared" si="3"/>
        <v>0</v>
      </c>
      <c r="Y28" s="3" t="b">
        <f>IF(COUNTIF($W$17:W28,W28)=1,IF(W28&lt;&gt;"MALIN CİNSİ 1",IF(W28&lt;&gt;0,ROW(W28),"")))</f>
        <v>0</v>
      </c>
      <c r="AA28" s="3" t="e">
        <f>SMALL($Y$17:$Y$162,ROWS($A$7:A18))</f>
        <v>#NUM!</v>
      </c>
      <c r="AB28" s="8"/>
      <c r="AE28" s="3" t="str">
        <f t="shared" si="9"/>
        <v/>
      </c>
    </row>
    <row r="29" spans="1:40" ht="24.95" customHeight="1" x14ac:dyDescent="0.25">
      <c r="A29" s="11">
        <v>13</v>
      </c>
      <c r="B29" s="12"/>
      <c r="C29" s="33"/>
      <c r="D29" s="12"/>
      <c r="E29" s="17"/>
      <c r="F29" s="12"/>
      <c r="G29" s="12"/>
      <c r="H29" s="13"/>
      <c r="I29" s="13"/>
      <c r="J29" s="44">
        <f t="shared" si="10"/>
        <v>0</v>
      </c>
      <c r="K29" s="44">
        <f t="shared" si="11"/>
        <v>0</v>
      </c>
      <c r="L29" s="44"/>
      <c r="M29" s="44" t="str">
        <f t="shared" si="4"/>
        <v/>
      </c>
      <c r="N29" s="34"/>
      <c r="O29" s="46" t="str">
        <f t="shared" si="5"/>
        <v>BOŞ</v>
      </c>
      <c r="P29" s="46">
        <f t="shared" ca="1" si="6"/>
        <v>0</v>
      </c>
      <c r="Q29" s="2" t="str">
        <f ca="1">IFERROR(IF(COUNTIF($E$17:E29,E29)=1,IF(AND(_xlfn.DAYS(TODAY(),E29)&gt;34,U29=0),"HATA"),"DOĞRU"),"HATA")</f>
        <v>DOĞRU</v>
      </c>
      <c r="R29" s="34" t="str">
        <f t="shared" si="7"/>
        <v>DOĞRU</v>
      </c>
      <c r="S29" s="34"/>
      <c r="T29" s="23">
        <f>IF(COUNTIF($F$17:F29,F29)=1,IF(SUMIF($F$17:$F$162,F29,$M$17:$M$162)&gt;=4250000,4250,SUMIF($F$17:$F$162,F29,$M$17:$M$162)*0.001),0)</f>
        <v>0</v>
      </c>
      <c r="U29" s="47" t="str">
        <f t="shared" ca="1" si="8"/>
        <v/>
      </c>
      <c r="V29" s="13" t="str">
        <f t="shared" si="2"/>
        <v/>
      </c>
      <c r="W29" s="13">
        <f t="shared" si="3"/>
        <v>0</v>
      </c>
      <c r="Y29" s="3" t="b">
        <f>IF(COUNTIF($W$17:W29,W29)=1,IF(W29&lt;&gt;"MALIN CİNSİ 1",IF(W29&lt;&gt;0,ROW(W29),"")))</f>
        <v>0</v>
      </c>
      <c r="AA29" s="3" t="e">
        <f>SMALL($Y$17:$Y$162,ROWS($A$7:A19))</f>
        <v>#NUM!</v>
      </c>
      <c r="AB29" s="8"/>
      <c r="AE29" s="3" t="str">
        <f t="shared" si="9"/>
        <v/>
      </c>
    </row>
    <row r="30" spans="1:40" ht="24.95" customHeight="1" x14ac:dyDescent="0.25">
      <c r="A30" s="11">
        <v>14</v>
      </c>
      <c r="B30" s="12"/>
      <c r="C30" s="33"/>
      <c r="D30" s="12"/>
      <c r="E30" s="17"/>
      <c r="F30" s="12"/>
      <c r="G30" s="12"/>
      <c r="H30" s="13"/>
      <c r="I30" s="13"/>
      <c r="J30" s="44">
        <f t="shared" si="10"/>
        <v>0</v>
      </c>
      <c r="K30" s="44">
        <f t="shared" si="11"/>
        <v>0</v>
      </c>
      <c r="L30" s="44"/>
      <c r="M30" s="44" t="str">
        <f t="shared" si="4"/>
        <v/>
      </c>
      <c r="N30" s="34"/>
      <c r="O30" s="46" t="str">
        <f t="shared" si="5"/>
        <v>BOŞ</v>
      </c>
      <c r="P30" s="46">
        <f t="shared" ca="1" si="6"/>
        <v>0</v>
      </c>
      <c r="Q30" s="2" t="str">
        <f ca="1">IFERROR(IF(COUNTIF($E$17:E30,E30)=1,IF(AND(_xlfn.DAYS(TODAY(),E30)&gt;34,U30=0),"HATA"),"DOĞRU"),"HATA")</f>
        <v>DOĞRU</v>
      </c>
      <c r="R30" s="34" t="str">
        <f t="shared" si="7"/>
        <v>DOĞRU</v>
      </c>
      <c r="S30" s="34"/>
      <c r="T30" s="23">
        <f>IF(COUNTIF($F$17:F30,F30)=1,IF(SUMIF($F$17:$F$162,F30,$M$17:$M$162)&gt;=4250000,4250,SUMIF($F$17:$F$162,F30,$M$17:$M$162)*0.001),0)</f>
        <v>0</v>
      </c>
      <c r="U30" s="47" t="str">
        <f t="shared" ca="1" si="8"/>
        <v/>
      </c>
      <c r="V30" s="13" t="str">
        <f t="shared" si="2"/>
        <v/>
      </c>
      <c r="W30" s="13">
        <f t="shared" si="3"/>
        <v>0</v>
      </c>
      <c r="Y30" s="3" t="b">
        <f>IF(COUNTIF($W$17:W30,W30)=1,IF(W30&lt;&gt;"MALIN CİNSİ 1",IF(W30&lt;&gt;0,ROW(W30),"")))</f>
        <v>0</v>
      </c>
      <c r="AA30" s="3" t="e">
        <f>SMALL($Y$17:$Y$162,ROWS($A$7:A20))</f>
        <v>#NUM!</v>
      </c>
      <c r="AB30" s="8"/>
      <c r="AE30" s="3" t="str">
        <f t="shared" si="9"/>
        <v/>
      </c>
    </row>
    <row r="31" spans="1:40" ht="24.95" customHeight="1" x14ac:dyDescent="0.25">
      <c r="A31" s="11">
        <v>15</v>
      </c>
      <c r="B31" s="12"/>
      <c r="C31" s="33"/>
      <c r="D31" s="12"/>
      <c r="E31" s="17"/>
      <c r="F31" s="12"/>
      <c r="G31" s="12"/>
      <c r="H31" s="13"/>
      <c r="I31" s="13"/>
      <c r="J31" s="44">
        <f t="shared" si="10"/>
        <v>0</v>
      </c>
      <c r="K31" s="44">
        <f t="shared" si="11"/>
        <v>0</v>
      </c>
      <c r="L31" s="44"/>
      <c r="M31" s="44" t="str">
        <f t="shared" si="4"/>
        <v/>
      </c>
      <c r="N31" s="34"/>
      <c r="O31" s="46" t="str">
        <f t="shared" si="5"/>
        <v>BOŞ</v>
      </c>
      <c r="P31" s="46">
        <f t="shared" ca="1" si="6"/>
        <v>0</v>
      </c>
      <c r="Q31" s="2" t="str">
        <f ca="1">IFERROR(IF(COUNTIF($E$17:E31,E31)=1,IF(AND(_xlfn.DAYS(TODAY(),E31)&gt;34,U31=0),"HATA"),"DOĞRU"),"HATA")</f>
        <v>DOĞRU</v>
      </c>
      <c r="R31" s="34" t="str">
        <f t="shared" si="7"/>
        <v>DOĞRU</v>
      </c>
      <c r="S31" s="34"/>
      <c r="T31" s="23">
        <f>IF(COUNTIF($F$17:F31,F31)=1,IF(SUMIF($F$17:$F$162,F31,$M$17:$M$162)&gt;=4250000,4250,SUMIF($F$17:$F$162,F31,$M$17:$M$162)*0.001),0)</f>
        <v>0</v>
      </c>
      <c r="U31" s="47" t="str">
        <f t="shared" ca="1" si="8"/>
        <v/>
      </c>
      <c r="V31" s="13" t="str">
        <f t="shared" si="2"/>
        <v/>
      </c>
      <c r="W31" s="13">
        <f t="shared" si="3"/>
        <v>0</v>
      </c>
      <c r="Y31" s="3" t="b">
        <f>IF(COUNTIF($W$17:W31,W31)=1,IF(W31&lt;&gt;"MALIN CİNSİ 1",IF(W31&lt;&gt;0,ROW(W31),"")))</f>
        <v>0</v>
      </c>
      <c r="AA31" s="3" t="e">
        <f>SMALL($Y$17:$Y$162,ROWS($A$7:A21))</f>
        <v>#NUM!</v>
      </c>
      <c r="AB31" s="8"/>
      <c r="AE31" s="3" t="str">
        <f t="shared" si="9"/>
        <v/>
      </c>
    </row>
    <row r="32" spans="1:40" ht="24.95" customHeight="1" x14ac:dyDescent="0.25">
      <c r="A32" s="11">
        <v>16</v>
      </c>
      <c r="B32" s="12"/>
      <c r="C32" s="33"/>
      <c r="D32" s="12"/>
      <c r="E32" s="17"/>
      <c r="F32" s="12"/>
      <c r="G32" s="12"/>
      <c r="H32" s="13"/>
      <c r="I32" s="13"/>
      <c r="J32" s="44">
        <f t="shared" si="10"/>
        <v>0</v>
      </c>
      <c r="K32" s="44">
        <f t="shared" si="11"/>
        <v>0</v>
      </c>
      <c r="L32" s="44"/>
      <c r="M32" s="44" t="str">
        <f t="shared" si="4"/>
        <v/>
      </c>
      <c r="N32" s="34"/>
      <c r="O32" s="46" t="str">
        <f t="shared" si="5"/>
        <v>BOŞ</v>
      </c>
      <c r="P32" s="46">
        <f t="shared" ca="1" si="6"/>
        <v>0</v>
      </c>
      <c r="Q32" s="2" t="str">
        <f ca="1">IFERROR(IF(COUNTIF($E$17:E32,E32)=1,IF(AND(_xlfn.DAYS(TODAY(),E32)&gt;34,U32=0),"HATA"),"DOĞRU"),"HATA")</f>
        <v>DOĞRU</v>
      </c>
      <c r="R32" s="34" t="str">
        <f t="shared" si="7"/>
        <v>DOĞRU</v>
      </c>
      <c r="S32" s="34"/>
      <c r="T32" s="23">
        <f>IF(COUNTIF($F$17:F32,F32)=1,IF(SUMIF($F$17:$F$162,F32,$M$17:$M$162)&gt;=4250000,4250,SUMIF($F$17:$F$162,F32,$M$17:$M$162)*0.001),0)</f>
        <v>0</v>
      </c>
      <c r="U32" s="47" t="str">
        <f t="shared" ca="1" si="8"/>
        <v/>
      </c>
      <c r="V32" s="13" t="str">
        <f t="shared" si="2"/>
        <v/>
      </c>
      <c r="W32" s="13">
        <f t="shared" si="3"/>
        <v>0</v>
      </c>
      <c r="Y32" s="3" t="b">
        <f>IF(COUNTIF($W$17:W32,W32)=1,IF(W32&lt;&gt;"MALIN CİNSİ 1",IF(W32&lt;&gt;0,ROW(W32),"")))</f>
        <v>0</v>
      </c>
      <c r="AA32" s="3" t="e">
        <f>SMALL($Y$17:$Y$162,ROWS($A$7:A22))</f>
        <v>#NUM!</v>
      </c>
      <c r="AB32" s="8"/>
      <c r="AE32" s="3" t="str">
        <f t="shared" si="9"/>
        <v/>
      </c>
    </row>
    <row r="33" spans="1:31" ht="24.95" customHeight="1" x14ac:dyDescent="0.25">
      <c r="A33" s="11">
        <v>17</v>
      </c>
      <c r="B33" s="12"/>
      <c r="C33" s="33"/>
      <c r="D33" s="12"/>
      <c r="E33" s="17"/>
      <c r="F33" s="12"/>
      <c r="G33" s="12"/>
      <c r="H33" s="13"/>
      <c r="I33" s="13"/>
      <c r="J33" s="44">
        <f t="shared" si="10"/>
        <v>0</v>
      </c>
      <c r="K33" s="44">
        <f t="shared" si="11"/>
        <v>0</v>
      </c>
      <c r="L33" s="44"/>
      <c r="M33" s="44" t="str">
        <f t="shared" si="4"/>
        <v/>
      </c>
      <c r="N33" s="34"/>
      <c r="O33" s="46" t="str">
        <f t="shared" si="5"/>
        <v>BOŞ</v>
      </c>
      <c r="P33" s="46">
        <f t="shared" ca="1" si="6"/>
        <v>0</v>
      </c>
      <c r="Q33" s="2" t="str">
        <f ca="1">IFERROR(IF(COUNTIF($E$17:E33,E33)=1,IF(AND(_xlfn.DAYS(TODAY(),E33)&gt;34,U33=0),"HATA"),"DOĞRU"),"HATA")</f>
        <v>DOĞRU</v>
      </c>
      <c r="R33" s="34" t="str">
        <f t="shared" si="7"/>
        <v>DOĞRU</v>
      </c>
      <c r="S33" s="34"/>
      <c r="T33" s="23">
        <f>IF(COUNTIF($F$17:F33,F33)=1,IF(SUMIF($F$17:$F$162,F33,$M$17:$M$162)&gt;=4250000,4250,SUMIF($F$17:$F$162,F33,$M$17:$M$162)*0.001),0)</f>
        <v>0</v>
      </c>
      <c r="U33" s="47" t="str">
        <f t="shared" ca="1" si="8"/>
        <v/>
      </c>
      <c r="V33" s="13" t="str">
        <f t="shared" si="2"/>
        <v/>
      </c>
      <c r="W33" s="13">
        <f t="shared" si="3"/>
        <v>0</v>
      </c>
      <c r="Y33" s="3" t="b">
        <f>IF(COUNTIF($W$17:W33,W33)=1,IF(W33&lt;&gt;"MALIN CİNSİ 1",IF(W33&lt;&gt;0,ROW(W33),"")))</f>
        <v>0</v>
      </c>
      <c r="AA33" s="3" t="e">
        <f>SMALL($Y$17:$Y$162,ROWS($A$7:A23))</f>
        <v>#NUM!</v>
      </c>
      <c r="AB33" s="8"/>
      <c r="AE33" s="3" t="str">
        <f t="shared" si="9"/>
        <v/>
      </c>
    </row>
    <row r="34" spans="1:31" ht="24.95" customHeight="1" x14ac:dyDescent="0.25">
      <c r="A34" s="11">
        <v>18</v>
      </c>
      <c r="B34" s="12"/>
      <c r="C34" s="33"/>
      <c r="D34" s="12"/>
      <c r="E34" s="17"/>
      <c r="F34" s="12"/>
      <c r="G34" s="12"/>
      <c r="H34" s="13"/>
      <c r="I34" s="13"/>
      <c r="J34" s="44">
        <f t="shared" si="10"/>
        <v>0</v>
      </c>
      <c r="K34" s="44">
        <f t="shared" si="11"/>
        <v>0</v>
      </c>
      <c r="L34" s="44"/>
      <c r="M34" s="44" t="str">
        <f t="shared" si="4"/>
        <v/>
      </c>
      <c r="N34" s="34"/>
      <c r="O34" s="46" t="str">
        <f t="shared" si="5"/>
        <v>BOŞ</v>
      </c>
      <c r="P34" s="46">
        <f t="shared" ca="1" si="6"/>
        <v>0</v>
      </c>
      <c r="Q34" s="2" t="str">
        <f ca="1">IFERROR(IF(COUNTIF($E$17:E34,E34)=1,IF(AND(_xlfn.DAYS(TODAY(),E34)&gt;34,U34=0),"HATA"),"DOĞRU"),"HATA")</f>
        <v>DOĞRU</v>
      </c>
      <c r="R34" s="34" t="str">
        <f t="shared" si="7"/>
        <v>DOĞRU</v>
      </c>
      <c r="S34" s="34"/>
      <c r="T34" s="23">
        <f>IF(COUNTIF($F$17:F34,F34)=1,IF(SUMIF($F$17:$F$162,F34,$M$17:$M$162)&gt;=4250000,4250,SUMIF($F$17:$F$162,F34,$M$17:$M$162)*0.001),0)</f>
        <v>0</v>
      </c>
      <c r="U34" s="47" t="str">
        <f t="shared" ca="1" si="8"/>
        <v/>
      </c>
      <c r="V34" s="13" t="str">
        <f t="shared" si="2"/>
        <v/>
      </c>
      <c r="W34" s="13">
        <f t="shared" si="3"/>
        <v>0</v>
      </c>
      <c r="Y34" s="3" t="b">
        <f>IF(COUNTIF($W$17:W34,W34)=1,IF(W34&lt;&gt;"MALIN CİNSİ 1",IF(W34&lt;&gt;0,ROW(W34),"")))</f>
        <v>0</v>
      </c>
      <c r="AA34" s="3" t="e">
        <f>SMALL($Y$17:$Y$162,ROWS($A$7:A24))</f>
        <v>#NUM!</v>
      </c>
      <c r="AB34" s="8"/>
      <c r="AE34" s="3" t="str">
        <f t="shared" si="9"/>
        <v/>
      </c>
    </row>
    <row r="35" spans="1:31" ht="24.95" customHeight="1" x14ac:dyDescent="0.25">
      <c r="A35" s="11">
        <v>19</v>
      </c>
      <c r="B35" s="12"/>
      <c r="C35" s="33"/>
      <c r="D35" s="12"/>
      <c r="E35" s="17"/>
      <c r="F35" s="12"/>
      <c r="G35" s="12"/>
      <c r="H35" s="13"/>
      <c r="I35" s="13"/>
      <c r="J35" s="44">
        <f t="shared" si="10"/>
        <v>0</v>
      </c>
      <c r="K35" s="44">
        <f t="shared" si="11"/>
        <v>0</v>
      </c>
      <c r="L35" s="44"/>
      <c r="M35" s="44" t="str">
        <f t="shared" si="4"/>
        <v/>
      </c>
      <c r="N35" s="34"/>
      <c r="O35" s="46" t="str">
        <f t="shared" si="5"/>
        <v>BOŞ</v>
      </c>
      <c r="P35" s="46">
        <f t="shared" ca="1" si="6"/>
        <v>0</v>
      </c>
      <c r="Q35" s="2" t="str">
        <f ca="1">IFERROR(IF(COUNTIF($E$17:E35,E35)=1,IF(AND(_xlfn.DAYS(TODAY(),E35)&gt;34,U35=0),"HATA"),"DOĞRU"),"HATA")</f>
        <v>DOĞRU</v>
      </c>
      <c r="R35" s="34" t="str">
        <f t="shared" si="7"/>
        <v>DOĞRU</v>
      </c>
      <c r="S35" s="34"/>
      <c r="T35" s="23">
        <f>IF(COUNTIF($F$17:F35,F35)=1,IF(SUMIF($F$17:$F$162,F35,$M$17:$M$162)&gt;=4250000,4250,SUMIF($F$17:$F$162,F35,$M$17:$M$162)*0.001),0)</f>
        <v>0</v>
      </c>
      <c r="U35" s="47" t="str">
        <f t="shared" ca="1" si="8"/>
        <v/>
      </c>
      <c r="V35" s="13" t="str">
        <f t="shared" si="2"/>
        <v/>
      </c>
      <c r="W35" s="13">
        <f t="shared" si="3"/>
        <v>0</v>
      </c>
      <c r="Y35" s="3" t="b">
        <f>IF(COUNTIF($W$17:W35,W35)=1,IF(W35&lt;&gt;"MALIN CİNSİ 1",IF(W35&lt;&gt;0,ROW(W35),"")))</f>
        <v>0</v>
      </c>
      <c r="AA35" s="3" t="e">
        <f>SMALL($Y$17:$Y$162,ROWS($A$7:A25))</f>
        <v>#NUM!</v>
      </c>
      <c r="AB35" s="8"/>
      <c r="AE35" s="3" t="str">
        <f t="shared" si="9"/>
        <v/>
      </c>
    </row>
    <row r="36" spans="1:31" ht="24.95" customHeight="1" x14ac:dyDescent="0.25">
      <c r="A36" s="11">
        <v>20</v>
      </c>
      <c r="B36" s="12"/>
      <c r="C36" s="33"/>
      <c r="D36" s="12"/>
      <c r="E36" s="17"/>
      <c r="F36" s="12"/>
      <c r="G36" s="12"/>
      <c r="H36" s="13"/>
      <c r="I36" s="13"/>
      <c r="J36" s="44">
        <f t="shared" si="10"/>
        <v>0</v>
      </c>
      <c r="K36" s="44">
        <f t="shared" si="11"/>
        <v>0</v>
      </c>
      <c r="L36" s="44"/>
      <c r="M36" s="44" t="str">
        <f t="shared" si="4"/>
        <v/>
      </c>
      <c r="N36" s="34"/>
      <c r="O36" s="46" t="str">
        <f t="shared" si="5"/>
        <v>BOŞ</v>
      </c>
      <c r="P36" s="46">
        <f t="shared" ca="1" si="6"/>
        <v>0</v>
      </c>
      <c r="Q36" s="2" t="str">
        <f ca="1">IFERROR(IF(COUNTIF($E$17:E36,E36)=1,IF(AND(_xlfn.DAYS(TODAY(),E36)&gt;34,U36=0),"HATA"),"DOĞRU"),"HATA")</f>
        <v>DOĞRU</v>
      </c>
      <c r="R36" s="34" t="str">
        <f t="shared" si="7"/>
        <v>DOĞRU</v>
      </c>
      <c r="S36" s="34"/>
      <c r="T36" s="23">
        <f>IF(COUNTIF($F$17:F36,F36)=1,IF(SUMIF($F$17:$F$162,F36,$M$17:$M$162)&gt;=4250000,4250,SUMIF($F$17:$F$162,F36,$M$17:$M$162)*0.001),0)</f>
        <v>0</v>
      </c>
      <c r="U36" s="47" t="str">
        <f t="shared" ca="1" si="8"/>
        <v/>
      </c>
      <c r="V36" s="13" t="str">
        <f t="shared" si="2"/>
        <v/>
      </c>
      <c r="W36" s="13">
        <f t="shared" si="3"/>
        <v>0</v>
      </c>
      <c r="Y36" s="3" t="b">
        <f>IF(COUNTIF($W$17:W36,W36)=1,IF(W36&lt;&gt;"MALIN CİNSİ 1",IF(W36&lt;&gt;0,ROW(W36),"")))</f>
        <v>0</v>
      </c>
      <c r="AA36" s="3" t="e">
        <f>SMALL($Y$17:$Y$162,ROWS($A$7:A26))</f>
        <v>#NUM!</v>
      </c>
      <c r="AB36" s="8"/>
      <c r="AE36" s="3" t="str">
        <f t="shared" si="9"/>
        <v/>
      </c>
    </row>
    <row r="37" spans="1:31" ht="24.95" customHeight="1" x14ac:dyDescent="0.25">
      <c r="A37" s="11">
        <v>21</v>
      </c>
      <c r="B37" s="12"/>
      <c r="C37" s="33"/>
      <c r="D37" s="12"/>
      <c r="E37" s="17"/>
      <c r="F37" s="12"/>
      <c r="G37" s="12"/>
      <c r="H37" s="13"/>
      <c r="I37" s="13"/>
      <c r="J37" s="44">
        <f t="shared" si="10"/>
        <v>0</v>
      </c>
      <c r="K37" s="44">
        <f t="shared" si="11"/>
        <v>0</v>
      </c>
      <c r="L37" s="44"/>
      <c r="M37" s="44" t="str">
        <f t="shared" si="4"/>
        <v/>
      </c>
      <c r="N37" s="34"/>
      <c r="O37" s="46" t="str">
        <f t="shared" si="5"/>
        <v>BOŞ</v>
      </c>
      <c r="P37" s="46">
        <f t="shared" ca="1" si="6"/>
        <v>0</v>
      </c>
      <c r="Q37" s="2" t="str">
        <f ca="1">IFERROR(IF(COUNTIF($E$17:E37,E37)=1,IF(AND(_xlfn.DAYS(TODAY(),E37)&gt;34,U37=0),"HATA"),"DOĞRU"),"HATA")</f>
        <v>DOĞRU</v>
      </c>
      <c r="R37" s="34" t="str">
        <f t="shared" si="7"/>
        <v>DOĞRU</v>
      </c>
      <c r="S37" s="34"/>
      <c r="T37" s="23">
        <f>IF(COUNTIF($F$17:F37,F37)=1,IF(SUMIF($F$17:$F$162,F37,$M$17:$M$162)&gt;=4250000,4250,SUMIF($F$17:$F$162,F37,$M$17:$M$162)*0.001),0)</f>
        <v>0</v>
      </c>
      <c r="U37" s="47" t="str">
        <f t="shared" ca="1" si="8"/>
        <v/>
      </c>
      <c r="V37" s="13" t="str">
        <f t="shared" si="2"/>
        <v/>
      </c>
      <c r="W37" s="13">
        <f t="shared" si="3"/>
        <v>0</v>
      </c>
      <c r="Y37" s="3" t="b">
        <f>IF(COUNTIF($W$17:W37,W37)=1,IF(W37&lt;&gt;"MALIN CİNSİ 1",IF(W37&lt;&gt;0,ROW(W37),"")))</f>
        <v>0</v>
      </c>
      <c r="AA37" s="3" t="e">
        <f>SMALL($Y$17:$Y$162,ROWS($A$7:A27))</f>
        <v>#NUM!</v>
      </c>
      <c r="AB37" s="8"/>
      <c r="AE37" s="3" t="str">
        <f t="shared" si="9"/>
        <v/>
      </c>
    </row>
    <row r="38" spans="1:31" ht="24.95" customHeight="1" x14ac:dyDescent="0.25">
      <c r="A38" s="11">
        <v>22</v>
      </c>
      <c r="B38" s="12"/>
      <c r="C38" s="33"/>
      <c r="D38" s="12"/>
      <c r="E38" s="17"/>
      <c r="F38" s="12"/>
      <c r="G38" s="12"/>
      <c r="H38" s="13"/>
      <c r="I38" s="13"/>
      <c r="J38" s="44">
        <f t="shared" si="10"/>
        <v>0</v>
      </c>
      <c r="K38" s="44">
        <f t="shared" si="11"/>
        <v>0</v>
      </c>
      <c r="L38" s="44"/>
      <c r="M38" s="44" t="str">
        <f t="shared" si="4"/>
        <v/>
      </c>
      <c r="N38" s="34"/>
      <c r="O38" s="46" t="str">
        <f t="shared" si="5"/>
        <v>BOŞ</v>
      </c>
      <c r="P38" s="46">
        <f t="shared" ca="1" si="6"/>
        <v>0</v>
      </c>
      <c r="Q38" s="2" t="str">
        <f ca="1">IFERROR(IF(COUNTIF($E$17:E38,E38)=1,IF(AND(_xlfn.DAYS(TODAY(),E38)&gt;34,U38=0),"HATA"),"DOĞRU"),"HATA")</f>
        <v>DOĞRU</v>
      </c>
      <c r="R38" s="34" t="str">
        <f t="shared" si="7"/>
        <v>DOĞRU</v>
      </c>
      <c r="S38" s="34"/>
      <c r="T38" s="23">
        <f>IF(COUNTIF($F$17:F38,F38)=1,IF(SUMIF($F$17:$F$162,F38,$M$17:$M$162)&gt;=4250000,4250,SUMIF($F$17:$F$162,F38,$M$17:$M$162)*0.001),0)</f>
        <v>0</v>
      </c>
      <c r="U38" s="47" t="str">
        <f t="shared" ca="1" si="8"/>
        <v/>
      </c>
      <c r="V38" s="13" t="str">
        <f t="shared" si="2"/>
        <v/>
      </c>
      <c r="W38" s="13">
        <f t="shared" si="3"/>
        <v>0</v>
      </c>
      <c r="Y38" s="3" t="b">
        <f>IF(COUNTIF($W$17:W38,W38)=1,IF(W38&lt;&gt;"MALIN CİNSİ 1",IF(W38&lt;&gt;0,ROW(W38),"")))</f>
        <v>0</v>
      </c>
      <c r="AA38" s="3" t="e">
        <f>SMALL($Y$17:$Y$162,ROWS($A$7:A28))</f>
        <v>#NUM!</v>
      </c>
      <c r="AB38" s="8"/>
      <c r="AE38" s="3" t="str">
        <f t="shared" si="9"/>
        <v/>
      </c>
    </row>
    <row r="39" spans="1:31" ht="24.95" customHeight="1" x14ac:dyDescent="0.25">
      <c r="A39" s="11">
        <v>23</v>
      </c>
      <c r="B39" s="12"/>
      <c r="C39" s="33"/>
      <c r="D39" s="12"/>
      <c r="E39" s="17"/>
      <c r="F39" s="12"/>
      <c r="G39" s="12"/>
      <c r="H39" s="13"/>
      <c r="I39" s="13"/>
      <c r="J39" s="44">
        <f t="shared" si="10"/>
        <v>0</v>
      </c>
      <c r="K39" s="44">
        <f t="shared" si="11"/>
        <v>0</v>
      </c>
      <c r="L39" s="44"/>
      <c r="M39" s="44" t="str">
        <f t="shared" si="4"/>
        <v/>
      </c>
      <c r="N39" s="34"/>
      <c r="O39" s="46" t="str">
        <f t="shared" si="5"/>
        <v>BOŞ</v>
      </c>
      <c r="P39" s="46">
        <f t="shared" ca="1" si="6"/>
        <v>0</v>
      </c>
      <c r="Q39" s="2" t="str">
        <f ca="1">IFERROR(IF(COUNTIF($E$17:E39,E39)=1,IF(AND(_xlfn.DAYS(TODAY(),E39)&gt;34,U39=0),"HATA"),"DOĞRU"),"HATA")</f>
        <v>DOĞRU</v>
      </c>
      <c r="R39" s="34" t="str">
        <f t="shared" si="7"/>
        <v>DOĞRU</v>
      </c>
      <c r="S39" s="34"/>
      <c r="T39" s="23">
        <f>IF(COUNTIF($F$17:F39,F39)=1,IF(SUMIF($F$17:$F$162,F39,$M$17:$M$162)&gt;=4250000,4250,SUMIF($F$17:$F$162,F39,$M$17:$M$162)*0.001),0)</f>
        <v>0</v>
      </c>
      <c r="U39" s="47" t="str">
        <f t="shared" ca="1" si="8"/>
        <v/>
      </c>
      <c r="V39" s="13" t="str">
        <f t="shared" si="2"/>
        <v/>
      </c>
      <c r="W39" s="13">
        <f t="shared" si="3"/>
        <v>0</v>
      </c>
      <c r="Y39" s="3" t="b">
        <f>IF(COUNTIF($W$17:W39,W39)=1,IF(W39&lt;&gt;"MALIN CİNSİ 1",IF(W39&lt;&gt;0,ROW(W39),"")))</f>
        <v>0</v>
      </c>
      <c r="AA39" s="3" t="e">
        <f>SMALL($Y$17:$Y$162,ROWS($A$7:A29))</f>
        <v>#NUM!</v>
      </c>
      <c r="AB39" s="8"/>
      <c r="AE39" s="3" t="str">
        <f t="shared" si="9"/>
        <v/>
      </c>
    </row>
    <row r="40" spans="1:31" ht="24.95" customHeight="1" x14ac:dyDescent="0.25">
      <c r="A40" s="11">
        <v>24</v>
      </c>
      <c r="B40" s="12"/>
      <c r="C40" s="33"/>
      <c r="D40" s="12"/>
      <c r="E40" s="17"/>
      <c r="F40" s="12"/>
      <c r="G40" s="12"/>
      <c r="H40" s="13"/>
      <c r="I40" s="13"/>
      <c r="J40" s="44">
        <f t="shared" si="10"/>
        <v>0</v>
      </c>
      <c r="K40" s="44">
        <f t="shared" si="11"/>
        <v>0</v>
      </c>
      <c r="L40" s="44"/>
      <c r="M40" s="44" t="str">
        <f t="shared" si="4"/>
        <v/>
      </c>
      <c r="N40" s="34"/>
      <c r="O40" s="46" t="str">
        <f t="shared" si="5"/>
        <v>BOŞ</v>
      </c>
      <c r="P40" s="46">
        <f t="shared" ca="1" si="6"/>
        <v>0</v>
      </c>
      <c r="Q40" s="2" t="str">
        <f ca="1">IFERROR(IF(COUNTIF($E$17:E40,E40)=1,IF(AND(_xlfn.DAYS(TODAY(),E40)&gt;34,U40=0),"HATA"),"DOĞRU"),"HATA")</f>
        <v>DOĞRU</v>
      </c>
      <c r="R40" s="34" t="str">
        <f t="shared" si="7"/>
        <v>DOĞRU</v>
      </c>
      <c r="S40" s="34"/>
      <c r="T40" s="23">
        <f>IF(COUNTIF($F$17:F40,F40)=1,IF(SUMIF($F$17:$F$162,F40,$M$17:$M$162)&gt;=4250000,4250,SUMIF($F$17:$F$162,F40,$M$17:$M$162)*0.001),0)</f>
        <v>0</v>
      </c>
      <c r="U40" s="47" t="str">
        <f t="shared" ca="1" si="8"/>
        <v/>
      </c>
      <c r="V40" s="13" t="str">
        <f t="shared" si="2"/>
        <v/>
      </c>
      <c r="W40" s="13">
        <f t="shared" si="3"/>
        <v>0</v>
      </c>
      <c r="Y40" s="3" t="b">
        <f>IF(COUNTIF($W$17:W40,W40)=1,IF(W40&lt;&gt;"MALIN CİNSİ 1",IF(W40&lt;&gt;0,ROW(W40),"")))</f>
        <v>0</v>
      </c>
      <c r="AA40" s="3" t="e">
        <f>SMALL($Y$17:$Y$162,ROWS($A$7:A30))</f>
        <v>#NUM!</v>
      </c>
      <c r="AB40" s="8"/>
      <c r="AE40" s="3" t="str">
        <f t="shared" si="9"/>
        <v/>
      </c>
    </row>
    <row r="41" spans="1:31" ht="24.95" customHeight="1" thickBot="1" x14ac:dyDescent="0.3">
      <c r="A41" s="11">
        <v>25</v>
      </c>
      <c r="B41" s="12"/>
      <c r="C41" s="33"/>
      <c r="D41" s="12"/>
      <c r="E41" s="17"/>
      <c r="F41" s="12"/>
      <c r="G41" s="12"/>
      <c r="H41" s="13"/>
      <c r="I41" s="13"/>
      <c r="J41" s="44">
        <f t="shared" si="10"/>
        <v>0</v>
      </c>
      <c r="K41" s="44">
        <f t="shared" si="11"/>
        <v>0</v>
      </c>
      <c r="L41" s="44"/>
      <c r="M41" s="44" t="str">
        <f t="shared" si="4"/>
        <v/>
      </c>
      <c r="N41" s="34"/>
      <c r="O41" s="46" t="str">
        <f t="shared" si="5"/>
        <v>BOŞ</v>
      </c>
      <c r="P41" s="46">
        <f t="shared" ca="1" si="6"/>
        <v>0</v>
      </c>
      <c r="Q41" s="2" t="str">
        <f ca="1">IFERROR(IF(COUNTIF($E$17:E41,E41)=1,IF(AND(_xlfn.DAYS(TODAY(),E41)&gt;34,U41=0),"HATA"),"DOĞRU"),"HATA")</f>
        <v>DOĞRU</v>
      </c>
      <c r="R41" s="34" t="str">
        <f t="shared" si="7"/>
        <v>DOĞRU</v>
      </c>
      <c r="S41" s="34"/>
      <c r="T41" s="23">
        <f>IF(COUNTIF($F$17:F41,F41)=1,IF(SUMIF($F$17:$F$162,F41,$M$17:$M$162)&gt;=4250000,4250,SUMIF($F$17:$F$162,F41,$M$17:$M$162)*0.001),0)</f>
        <v>0</v>
      </c>
      <c r="U41" s="47" t="str">
        <f t="shared" ca="1" si="8"/>
        <v/>
      </c>
      <c r="V41" s="13" t="str">
        <f t="shared" si="2"/>
        <v/>
      </c>
      <c r="W41" s="13">
        <f t="shared" si="3"/>
        <v>0</v>
      </c>
      <c r="Y41" s="3" t="b">
        <f>IF(COUNTIF($W$17:W41,W41)=1,IF(W41&lt;&gt;"MALIN CİNSİ 1",IF(W41&lt;&gt;0,ROW(W41),"")))</f>
        <v>0</v>
      </c>
      <c r="AA41" s="3" t="e">
        <f>SMALL($Y$17:$Y$162,ROWS($A$7:A31))</f>
        <v>#NUM!</v>
      </c>
      <c r="AB41" s="8"/>
      <c r="AE41" s="3" t="str">
        <f t="shared" si="9"/>
        <v/>
      </c>
    </row>
    <row r="42" spans="1:31" ht="24.95" customHeight="1" thickTop="1" thickBot="1" x14ac:dyDescent="0.3">
      <c r="A42" s="18" t="s">
        <v>26</v>
      </c>
      <c r="G42" s="9" t="s">
        <v>12</v>
      </c>
      <c r="H42" s="29">
        <f>SUM(H17:H41)</f>
        <v>0</v>
      </c>
      <c r="I42" s="10"/>
      <c r="J42" s="29">
        <f>SUM(J17:J41)</f>
        <v>0</v>
      </c>
      <c r="K42" s="29">
        <f>SUM(K17:K41)</f>
        <v>0</v>
      </c>
      <c r="L42" s="29">
        <f>SUM(L17:L41)</f>
        <v>0</v>
      </c>
      <c r="M42" s="29">
        <f>SUM(M17:M41)</f>
        <v>0</v>
      </c>
      <c r="N42" s="34"/>
      <c r="O42" s="46"/>
      <c r="P42" s="34"/>
      <c r="Q42" s="2" t="str">
        <f ca="1">IFERROR(IF(COUNTIF($E$17:E42,E42)=1,IF(AND(_xlfn.DAYS(TODAY(),E42)&gt;34,U42=0),"HATA"),"DOĞRU"),"HATA")</f>
        <v>DOĞRU</v>
      </c>
      <c r="R42" s="34" t="str">
        <f t="shared" si="7"/>
        <v>DOĞRU</v>
      </c>
      <c r="S42" s="34"/>
      <c r="T42" s="25">
        <f>SUM(T17:T41)</f>
        <v>0</v>
      </c>
      <c r="U42" s="25">
        <f ca="1">SUM(U17:U41)</f>
        <v>0</v>
      </c>
      <c r="V42" s="25">
        <f>SUM(V17:V41)</f>
        <v>0</v>
      </c>
      <c r="Y42" s="3" t="b">
        <f>IF(COUNTIF($W$17:W42,W42)=1,IF(W42&lt;&gt;"MALIN CİNSİ 1",IF(W42&lt;&gt;0,ROW(W42),"")))</f>
        <v>0</v>
      </c>
      <c r="AA42" s="3" t="e">
        <f>SMALL($Y$17:$Y$162,ROWS($A$7:A37))</f>
        <v>#NUM!</v>
      </c>
      <c r="AE42" s="3" t="str">
        <f t="shared" si="9"/>
        <v/>
      </c>
    </row>
    <row r="43" spans="1:31" ht="15.95" customHeight="1" thickTop="1" x14ac:dyDescent="0.25">
      <c r="O43" s="46"/>
      <c r="Q43" s="2" t="str">
        <f ca="1">IFERROR(IF(COUNTIF($E$17:E43,E43)=1,IF(AND(_xlfn.DAYS(TODAY(),E43)&gt;34,U43=0),"HATA"),"DOĞRU"),"HATA")</f>
        <v>DOĞRU</v>
      </c>
      <c r="R43" s="34" t="str">
        <f t="shared" si="7"/>
        <v>DOĞRU</v>
      </c>
      <c r="Y43" s="3" t="b">
        <f>IF(COUNTIF($W$17:W43,W43)=1,IF(W43&lt;&gt;"MALIN CİNSİ 1",IF(W43&lt;&gt;0,ROW(W43),"")))</f>
        <v>0</v>
      </c>
      <c r="AA43" s="3" t="e">
        <f>SMALL($Y$17:$Y$162,ROWS($A$7:A38))</f>
        <v>#NUM!</v>
      </c>
      <c r="AE43" s="3" t="str">
        <f t="shared" si="9"/>
        <v/>
      </c>
    </row>
    <row r="44" spans="1:31" ht="15.95" customHeight="1" x14ac:dyDescent="0.25">
      <c r="O44" s="46"/>
      <c r="Q44" s="2" t="str">
        <f ca="1">IFERROR(IF(COUNTIF($E$17:E44,E44)=1,IF(AND(_xlfn.DAYS(TODAY(),E44)&gt;34,U44=0),"HATA"),"DOĞRU"),"HATA")</f>
        <v>DOĞRU</v>
      </c>
      <c r="R44" s="34" t="str">
        <f t="shared" si="7"/>
        <v>DOĞRU</v>
      </c>
      <c r="Y44" s="3" t="b">
        <f>IF(COUNTIF($W$17:W44,W44)=1,IF(W44&lt;&gt;"MALIN CİNSİ 1",IF(W44&lt;&gt;0,ROW(W44),"")))</f>
        <v>0</v>
      </c>
      <c r="AA44" s="3" t="e">
        <f>SMALL($Y$17:$Y$162,ROWS($A$7:A39))</f>
        <v>#NUM!</v>
      </c>
      <c r="AE44" s="3" t="str">
        <f t="shared" si="9"/>
        <v/>
      </c>
    </row>
    <row r="45" spans="1:31" ht="15.95" customHeight="1" thickBot="1" x14ac:dyDescent="0.3">
      <c r="O45" s="46"/>
      <c r="Q45" s="2" t="str">
        <f ca="1">IFERROR(IF(COUNTIF($E$17:E45,E45)=1,IF(AND(_xlfn.DAYS(TODAY(),E45)&gt;34,U45=0),"HATA"),"DOĞRU"),"HATA")</f>
        <v>DOĞRU</v>
      </c>
      <c r="R45" s="34" t="str">
        <f t="shared" si="7"/>
        <v>DOĞRU</v>
      </c>
      <c r="Y45" s="3" t="b">
        <f>IF(COUNTIF($W$17:W45,W45)=1,IF(W45&lt;&gt;"MALIN CİNSİ 1",IF(W45&lt;&gt;0,ROW(W45),"")))</f>
        <v>0</v>
      </c>
      <c r="AA45" s="3" t="e">
        <f>SMALL($Y$17:$Y$162,ROWS($A$7:A40))</f>
        <v>#NUM!</v>
      </c>
      <c r="AE45" s="3" t="str">
        <f t="shared" si="9"/>
        <v/>
      </c>
    </row>
    <row r="46" spans="1:31" ht="15.95" customHeight="1" thickTop="1" x14ac:dyDescent="0.25">
      <c r="A46" s="94" t="s">
        <v>27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6"/>
      <c r="N46" s="34"/>
      <c r="O46" s="46"/>
      <c r="P46" s="34"/>
      <c r="Q46" s="2" t="str">
        <f ca="1">IFERROR(IF(COUNTIF($E$17:E46,E46)=1,IF(AND(_xlfn.DAYS(TODAY(),E46)&gt;34,U46=0),"HATA"),"DOĞRU"),"HATA")</f>
        <v>DOĞRU</v>
      </c>
      <c r="R46" s="34" t="str">
        <f t="shared" si="7"/>
        <v>DOĞRU</v>
      </c>
      <c r="S46" s="34"/>
      <c r="T46" s="14"/>
      <c r="U46" s="14"/>
      <c r="V46" s="14"/>
      <c r="W46" s="14"/>
      <c r="Y46" s="3" t="b">
        <f>IF(COUNTIF($W$17:W46,W46)=1,IF(W46&lt;&gt;"MALIN CİNSİ 1",IF(W46&lt;&gt;0,ROW(W46),"")))</f>
        <v>0</v>
      </c>
      <c r="AA46" s="3" t="e">
        <f>SMALL($Y$17:$Y$162,ROWS($A$7:A41))</f>
        <v>#NUM!</v>
      </c>
      <c r="AE46" s="3" t="str">
        <f t="shared" si="9"/>
        <v/>
      </c>
    </row>
    <row r="47" spans="1:31" ht="15.95" customHeight="1" x14ac:dyDescent="0.25">
      <c r="A47" s="67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97"/>
      <c r="N47" s="34"/>
      <c r="O47" s="46"/>
      <c r="P47" s="34"/>
      <c r="Q47" s="2" t="str">
        <f ca="1">IFERROR(IF(COUNTIF($E$17:E47,E47)=1,IF(AND(_xlfn.DAYS(TODAY(),E47)&gt;34,U47=0),"HATA"),"DOĞRU"),"HATA")</f>
        <v>DOĞRU</v>
      </c>
      <c r="R47" s="34" t="str">
        <f t="shared" si="7"/>
        <v>DOĞRU</v>
      </c>
      <c r="S47" s="34"/>
      <c r="T47" s="14"/>
      <c r="U47" s="14"/>
      <c r="V47" s="14"/>
      <c r="W47" s="14"/>
      <c r="Y47" s="3" t="b">
        <f>IF(COUNTIF($W$17:W47,W47)=1,IF(W47&lt;&gt;"MALIN CİNSİ 1",IF(W47&lt;&gt;0,ROW(W47),"")))</f>
        <v>0</v>
      </c>
      <c r="AA47" s="3" t="e">
        <f>SMALL($Y$17:$Y$162,ROWS($A$7:A41))</f>
        <v>#NUM!</v>
      </c>
      <c r="AE47" s="3" t="str">
        <f t="shared" si="9"/>
        <v/>
      </c>
    </row>
    <row r="48" spans="1:31" ht="15.95" customHeight="1" x14ac:dyDescent="0.25">
      <c r="A48" s="67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97"/>
      <c r="N48" s="34"/>
      <c r="O48" s="46"/>
      <c r="P48" s="34"/>
      <c r="Q48" s="2" t="str">
        <f ca="1">IFERROR(IF(COUNTIF($E$17:E48,E48)=1,IF(AND(_xlfn.DAYS(TODAY(),E48)&gt;34,U48=0),"HATA"),"DOĞRU"),"HATA")</f>
        <v>DOĞRU</v>
      </c>
      <c r="R48" s="34" t="str">
        <f t="shared" si="7"/>
        <v>DOĞRU</v>
      </c>
      <c r="S48" s="34"/>
      <c r="T48" s="14"/>
      <c r="U48" s="14"/>
      <c r="V48" s="14"/>
      <c r="W48" s="14"/>
      <c r="Y48" s="3" t="b">
        <f>IF(COUNTIF($W$17:W48,W48)=1,IF(W48&lt;&gt;"MALIN CİNSİ 1",IF(W48&lt;&gt;0,ROW(W48),"")))</f>
        <v>0</v>
      </c>
      <c r="AA48" s="3" t="e">
        <f>SMALL($Y$17:$Y$162,ROWS($A$7:A41))</f>
        <v>#NUM!</v>
      </c>
      <c r="AE48" s="3" t="str">
        <f t="shared" si="9"/>
        <v/>
      </c>
    </row>
    <row r="49" spans="1:31" ht="15.95" customHeight="1" x14ac:dyDescent="0.25">
      <c r="A49" s="67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97"/>
      <c r="N49" s="34"/>
      <c r="O49" s="46"/>
      <c r="P49" s="34"/>
      <c r="Q49" s="2" t="str">
        <f ca="1">IFERROR(IF(COUNTIF($E$17:E49,E49)=1,IF(AND(_xlfn.DAYS(TODAY(),E49)&gt;34,U49=0),"HATA"),"DOĞRU"),"HATA")</f>
        <v>DOĞRU</v>
      </c>
      <c r="R49" s="34" t="str">
        <f t="shared" si="7"/>
        <v>DOĞRU</v>
      </c>
      <c r="S49" s="34"/>
      <c r="T49" s="14"/>
      <c r="U49" s="14"/>
      <c r="V49" s="14"/>
      <c r="W49" s="14"/>
      <c r="Y49" s="3" t="b">
        <f>IF(COUNTIF($W$17:W49,W49)=1,IF(W49&lt;&gt;"MALIN CİNSİ 1",IF(W49&lt;&gt;0,ROW(W49),"")))</f>
        <v>0</v>
      </c>
      <c r="AA49" s="3" t="e">
        <f>SMALL($Y$17:$Y$162,ROWS($A$7:A41))</f>
        <v>#NUM!</v>
      </c>
      <c r="AE49" s="3" t="str">
        <f t="shared" si="9"/>
        <v/>
      </c>
    </row>
    <row r="50" spans="1:31" ht="15.95" customHeight="1" x14ac:dyDescent="0.25">
      <c r="A50" s="67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97"/>
      <c r="N50" s="34"/>
      <c r="O50" s="46"/>
      <c r="P50" s="34"/>
      <c r="Q50" s="2" t="str">
        <f ca="1">IFERROR(IF(COUNTIF($E$17:E50,E50)=1,IF(AND(_xlfn.DAYS(TODAY(),E50)&gt;34,U50=0),"HATA"),"DOĞRU"),"HATA")</f>
        <v>DOĞRU</v>
      </c>
      <c r="R50" s="34" t="str">
        <f t="shared" si="7"/>
        <v>DOĞRU</v>
      </c>
      <c r="S50" s="34"/>
      <c r="T50" s="14"/>
      <c r="U50" s="14"/>
      <c r="V50" s="14"/>
      <c r="W50" s="14"/>
      <c r="Y50" s="3" t="b">
        <f>IF(COUNTIF($W$17:W50,W50)=1,IF(W50&lt;&gt;"MALIN CİNSİ 1",IF(W50&lt;&gt;0,ROW(W50),"")))</f>
        <v>0</v>
      </c>
      <c r="AA50" s="3" t="e">
        <f>SMALL($Y$17:$Y$162,ROWS($A$7:A41))</f>
        <v>#NUM!</v>
      </c>
      <c r="AE50" s="3" t="str">
        <f t="shared" si="9"/>
        <v/>
      </c>
    </row>
    <row r="51" spans="1:31" ht="15.95" customHeight="1" thickBot="1" x14ac:dyDescent="0.3">
      <c r="A51" s="67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97"/>
      <c r="N51" s="34"/>
      <c r="O51" s="46"/>
      <c r="P51" s="34"/>
      <c r="Q51" s="2" t="str">
        <f ca="1">IFERROR(IF(COUNTIF($E$17:E51,E51)=1,IF(AND(_xlfn.DAYS(TODAY(),E51)&gt;34,U51=0),"HATA"),"DOĞRU"),"HATA")</f>
        <v>DOĞRU</v>
      </c>
      <c r="R51" s="34" t="str">
        <f t="shared" si="7"/>
        <v>DOĞRU</v>
      </c>
      <c r="S51" s="34"/>
      <c r="T51" s="14"/>
      <c r="U51" s="14"/>
      <c r="V51" s="14"/>
      <c r="W51" s="14"/>
      <c r="Y51" s="3" t="b">
        <f>IF(COUNTIF($W$17:W51,W51)=1,IF(W51&lt;&gt;"MALIN CİNSİ 1",IF(W51&lt;&gt;0,ROW(W51),"")))</f>
        <v>0</v>
      </c>
      <c r="AA51" s="3" t="e">
        <f>SMALL($Y$17:$Y$162,ROWS($A$7:A41))</f>
        <v>#NUM!</v>
      </c>
      <c r="AE51" s="3" t="str">
        <f t="shared" si="9"/>
        <v/>
      </c>
    </row>
    <row r="52" spans="1:31" ht="24.95" customHeight="1" thickTop="1" x14ac:dyDescent="0.25">
      <c r="A52" s="84" t="s">
        <v>23</v>
      </c>
      <c r="B52" s="85"/>
      <c r="C52" s="85"/>
      <c r="D52" s="85"/>
      <c r="E52" s="85"/>
      <c r="F52" s="86"/>
      <c r="G52" s="84" t="s">
        <v>24</v>
      </c>
      <c r="H52" s="85"/>
      <c r="I52" s="85"/>
      <c r="J52" s="86"/>
      <c r="K52" s="81" t="s">
        <v>25</v>
      </c>
      <c r="L52" s="82"/>
      <c r="M52" s="83"/>
      <c r="N52" s="34"/>
      <c r="O52" s="46"/>
      <c r="P52" s="34"/>
      <c r="Q52" s="2" t="str">
        <f ca="1">IFERROR(IF(COUNTIF($E$17:E52,E52)=1,IF(AND(_xlfn.DAYS(TODAY(),E52)&gt;34,U52=0),"HATA"),"DOĞRU"),"HATA")</f>
        <v>DOĞRU</v>
      </c>
      <c r="R52" s="34" t="str">
        <f t="shared" si="7"/>
        <v>DOĞRU</v>
      </c>
      <c r="S52" s="34"/>
      <c r="T52" s="31"/>
      <c r="U52" s="14"/>
      <c r="V52" s="14"/>
      <c r="W52" s="14"/>
      <c r="Y52" s="3" t="b">
        <f>IF(COUNTIF($W$17:W52,W52)=1,IF(W52&lt;&gt;"MALIN CİNSİ 1",IF(W52&lt;&gt;0,ROW(W52),"")))</f>
        <v>0</v>
      </c>
      <c r="AA52" s="3" t="e">
        <f>SMALL($Y$17:$Y$162,ROWS($A$7:A42))</f>
        <v>#NUM!</v>
      </c>
      <c r="AE52" s="3" t="str">
        <f t="shared" si="9"/>
        <v/>
      </c>
    </row>
    <row r="53" spans="1:31" ht="24.95" customHeight="1" x14ac:dyDescent="0.25">
      <c r="A53" s="81" t="str">
        <f>A14</f>
        <v/>
      </c>
      <c r="B53" s="82"/>
      <c r="C53" s="82"/>
      <c r="D53" s="82"/>
      <c r="E53" s="82"/>
      <c r="F53" s="83"/>
      <c r="G53" s="81" t="str">
        <f>G14</f>
        <v/>
      </c>
      <c r="H53" s="82"/>
      <c r="I53" s="82"/>
      <c r="J53" s="83"/>
      <c r="K53" s="81">
        <f>K14</f>
        <v>0</v>
      </c>
      <c r="L53" s="82"/>
      <c r="M53" s="83"/>
      <c r="N53" s="34"/>
      <c r="O53" s="46"/>
      <c r="P53" s="34"/>
      <c r="Q53" s="2"/>
      <c r="R53" s="34"/>
      <c r="S53" s="34"/>
      <c r="T53" s="31"/>
      <c r="U53" s="14"/>
      <c r="V53" s="14"/>
      <c r="W53" s="14"/>
      <c r="Y53" s="3" t="b">
        <f>IF(COUNTIF($W$17:W53,W53)=1,IF(W53&lt;&gt;"MALIN CİNSİ 1",IF(W53&lt;&gt;0,ROW(W53),"")))</f>
        <v>0</v>
      </c>
      <c r="AA53" s="3" t="e">
        <f>SMALL($Y$17:$Y$162,ROWS($A$7:A43))</f>
        <v>#NUM!</v>
      </c>
      <c r="AE53" s="3" t="str">
        <f t="shared" si="9"/>
        <v/>
      </c>
    </row>
    <row r="54" spans="1:31" ht="15.95" customHeight="1" x14ac:dyDescent="0.25">
      <c r="A54" s="68" t="s">
        <v>7</v>
      </c>
      <c r="B54" s="70" t="s">
        <v>0</v>
      </c>
      <c r="C54" s="72" t="s">
        <v>22</v>
      </c>
      <c r="D54" s="70" t="s">
        <v>1</v>
      </c>
      <c r="E54" s="70" t="s">
        <v>21</v>
      </c>
      <c r="F54" s="70" t="s">
        <v>8</v>
      </c>
      <c r="G54" s="79" t="s">
        <v>2</v>
      </c>
      <c r="H54" s="79" t="s">
        <v>3</v>
      </c>
      <c r="I54" s="79" t="s">
        <v>20</v>
      </c>
      <c r="J54" s="79" t="s">
        <v>4</v>
      </c>
      <c r="K54" s="79" t="s">
        <v>5</v>
      </c>
      <c r="L54" s="79" t="s">
        <v>6</v>
      </c>
      <c r="M54" s="80" t="s">
        <v>9</v>
      </c>
      <c r="N54" s="34"/>
      <c r="O54" s="46"/>
      <c r="P54" s="34"/>
      <c r="Q54" s="2"/>
      <c r="R54" s="34"/>
      <c r="S54" s="34"/>
      <c r="T54" s="74" t="s">
        <v>10</v>
      </c>
      <c r="U54" s="74" t="s">
        <v>11</v>
      </c>
      <c r="V54" s="74" t="s">
        <v>12</v>
      </c>
      <c r="W54" s="74" t="s">
        <v>13</v>
      </c>
      <c r="Y54" s="3" t="b">
        <f>IF(COUNTIF($W$17:W54,W54)=1,IF(W54&lt;&gt;"MALIN CİNSİ 1",IF(W54&lt;&gt;0,ROW(W54),"")))</f>
        <v>0</v>
      </c>
      <c r="AA54" s="3" t="e">
        <f>SMALL($Y$17:$Y$162,ROWS($A$7:A44))</f>
        <v>#NUM!</v>
      </c>
      <c r="AE54" s="3" t="e">
        <f t="shared" si="9"/>
        <v>#VALUE!</v>
      </c>
    </row>
    <row r="55" spans="1:31" ht="15.95" customHeight="1" x14ac:dyDescent="0.25">
      <c r="A55" s="69"/>
      <c r="B55" s="71"/>
      <c r="C55" s="73"/>
      <c r="D55" s="71"/>
      <c r="E55" s="71"/>
      <c r="F55" s="71"/>
      <c r="G55" s="71"/>
      <c r="H55" s="71"/>
      <c r="I55" s="71"/>
      <c r="J55" s="71"/>
      <c r="K55" s="71"/>
      <c r="L55" s="71"/>
      <c r="M55" s="73"/>
      <c r="N55" s="34"/>
      <c r="O55" s="46"/>
      <c r="P55" s="34"/>
      <c r="Q55" s="2"/>
      <c r="R55" s="34"/>
      <c r="S55" s="34"/>
      <c r="T55" s="75"/>
      <c r="U55" s="75"/>
      <c r="V55" s="75"/>
      <c r="W55" s="75"/>
      <c r="Y55" s="3" t="b">
        <f>IF(COUNTIF($W$17:W55,W55)=1,IF(W55&lt;&gt;"MALIN CİNSİ 1",IF(W55&lt;&gt;0,ROW(W55),"")))</f>
        <v>0</v>
      </c>
      <c r="AA55" s="3" t="e">
        <f>SMALL($Y$17:$Y$162,ROWS($A$7:A45))</f>
        <v>#NUM!</v>
      </c>
      <c r="AE55" s="3" t="str">
        <f t="shared" si="9"/>
        <v/>
      </c>
    </row>
    <row r="56" spans="1:31" ht="24.95" customHeight="1" x14ac:dyDescent="0.25">
      <c r="A56" s="41"/>
      <c r="B56" s="76" t="s">
        <v>28</v>
      </c>
      <c r="C56" s="77"/>
      <c r="D56" s="77"/>
      <c r="E56" s="77"/>
      <c r="F56" s="78"/>
      <c r="G56" s="42"/>
      <c r="H56" s="30">
        <f>H42</f>
        <v>0</v>
      </c>
      <c r="I56" s="30"/>
      <c r="J56" s="30">
        <f>J42</f>
        <v>0</v>
      </c>
      <c r="K56" s="30">
        <f>K42</f>
        <v>0</v>
      </c>
      <c r="L56" s="30">
        <f>L42</f>
        <v>0</v>
      </c>
      <c r="M56" s="30">
        <f>M42</f>
        <v>0</v>
      </c>
      <c r="N56" s="34"/>
      <c r="O56" s="46"/>
      <c r="P56" s="34"/>
      <c r="Q56" s="2" t="str">
        <f ca="1">IFERROR(IF(COUNTIF($E$17:E56,E56)=1,IF(AND(_xlfn.DAYS(TODAY(),E56)&gt;34,U56=0),"HATA"),"DOĞRU"),"HATA")</f>
        <v>DOĞRU</v>
      </c>
      <c r="R56" s="34" t="str">
        <f t="shared" si="7"/>
        <v>DOĞRU</v>
      </c>
      <c r="S56" s="34"/>
      <c r="T56" s="23"/>
      <c r="U56" s="26"/>
      <c r="V56" s="16"/>
      <c r="W56" s="16"/>
      <c r="Y56" s="3" t="b">
        <f>IF(COUNTIF($W$17:W56,W56)=1,IF(W56&lt;&gt;"MALIN CİNSİ 1",IF(W56&lt;&gt;0,ROW(W56),"")))</f>
        <v>0</v>
      </c>
      <c r="AA56" s="3" t="e">
        <f>SMALL($Y$17:$Y$162,ROWS($A$7:A46))</f>
        <v>#NUM!</v>
      </c>
      <c r="AE56" s="3">
        <f t="shared" si="9"/>
        <v>1</v>
      </c>
    </row>
    <row r="57" spans="1:31" ht="24.95" customHeight="1" x14ac:dyDescent="0.25">
      <c r="A57" s="11">
        <v>26</v>
      </c>
      <c r="B57" s="12"/>
      <c r="C57" s="33"/>
      <c r="D57" s="12"/>
      <c r="E57" s="17"/>
      <c r="F57" s="12"/>
      <c r="G57" s="12"/>
      <c r="H57" s="13"/>
      <c r="I57" s="13"/>
      <c r="J57" s="13">
        <f>H57*I57</f>
        <v>0</v>
      </c>
      <c r="K57" s="13">
        <f t="shared" ref="K57:K81" si="12">J57*$Z$12%</f>
        <v>0</v>
      </c>
      <c r="L57" s="13"/>
      <c r="M57" s="13" t="str">
        <f t="shared" ref="M57" si="13">IF(B57="","",J57-(K57+L57))</f>
        <v/>
      </c>
      <c r="N57" s="34"/>
      <c r="O57" s="46" t="str">
        <f t="shared" si="5"/>
        <v>BOŞ</v>
      </c>
      <c r="P57" s="46">
        <f t="shared" ref="P57:P81" ca="1" si="14">IFERROR(IF(_xlfn.DAYS(TODAY(),E57)&lt;0,"HATA",),"HATA")</f>
        <v>0</v>
      </c>
      <c r="Q57" s="2" t="str">
        <f ca="1">IFERROR(IF(COUNTIF($E$17:E57,E57)=1,IF(AND(_xlfn.DAYS(TODAY(),E57)&gt;34,U57=0),"HATA"),"DOĞRU"),"HATA")</f>
        <v>DOĞRU</v>
      </c>
      <c r="R57" s="34" t="str">
        <f t="shared" si="7"/>
        <v>DOĞRU</v>
      </c>
      <c r="S57" s="34"/>
      <c r="T57" s="23">
        <f>IF(COUNTIF($F$17:F57,F57)=1,IF(SUMIF($F$17:$F$162,F57,$M$17:$M$162)&gt;=4250000,4250,SUMIF($F$17:$F$162,F57,$M$17:$M$162)*0.001),0)</f>
        <v>0</v>
      </c>
      <c r="U57" s="47" t="str">
        <f t="shared" ref="U57:U81" ca="1" si="15">IF(B57="","",IF(AND(WEEKDAY(TODAY(),2)=1,_xlfn.DAYS(TODAY(),E57)&lt;VLOOKUP(MONTH(TODAY()),$AI$1:$AK$12,3,0)),0,IF(AND(WEEKDAY(TODAY()-1,2)=7,E57=TODAY()-31),0,IF(AND(WEEKDAY(TODAY()-2,2)=6,E57=TODAY()-31),0,IF(AND(WEEKDAY(TODAY()-2,2)=6,E57=TODAY()-32),0,IF(E57&gt;=TODAY()-30,0,IF(AND(DAY(E57)=DAY($AB$7),E57&gt;TODAY()-56),0,T57/2)))))))</f>
        <v/>
      </c>
      <c r="V57" s="13" t="str">
        <f t="shared" ref="V57:V81" si="16">IF(B57="","",T57+U57)</f>
        <v/>
      </c>
      <c r="W57" s="13">
        <f t="shared" ref="W57:W81" si="17">IF(SUMIF($F$17:$F$162,F57,$U$17:$U$162)&gt;0,G57&amp;" "&amp;"CEZA",G57)</f>
        <v>0</v>
      </c>
      <c r="Y57" s="3" t="b">
        <f>IF(COUNTIF($W$17:W57,W57)=1,IF(W57&lt;&gt;"MALIN CİNSİ 1",IF(W57&lt;&gt;0,ROW(W57),"")))</f>
        <v>0</v>
      </c>
      <c r="AA57" s="3" t="e">
        <f>SMALL($Y$17:$Y$162,ROWS($A$7:A47))</f>
        <v>#NUM!</v>
      </c>
      <c r="AE57" s="3" t="str">
        <f t="shared" si="9"/>
        <v/>
      </c>
    </row>
    <row r="58" spans="1:31" ht="24.95" customHeight="1" x14ac:dyDescent="0.25">
      <c r="A58" s="11">
        <v>27</v>
      </c>
      <c r="B58" s="12"/>
      <c r="C58" s="33"/>
      <c r="D58" s="12"/>
      <c r="E58" s="17"/>
      <c r="F58" s="12"/>
      <c r="G58" s="12"/>
      <c r="H58" s="13"/>
      <c r="I58" s="13"/>
      <c r="J58" s="13">
        <f>H58*I58</f>
        <v>0</v>
      </c>
      <c r="K58" s="13">
        <f t="shared" si="12"/>
        <v>0</v>
      </c>
      <c r="L58" s="13"/>
      <c r="M58" s="13" t="str">
        <f t="shared" ref="M58:M81" si="18">IF(B58="","",J58-(K58+L58))</f>
        <v/>
      </c>
      <c r="N58" s="34"/>
      <c r="O58" s="46" t="str">
        <f t="shared" si="5"/>
        <v>BOŞ</v>
      </c>
      <c r="P58" s="46">
        <f t="shared" ca="1" si="14"/>
        <v>0</v>
      </c>
      <c r="Q58" s="2" t="str">
        <f ca="1">IFERROR(IF(COUNTIF($E$17:E58,E58)=1,IF(AND(_xlfn.DAYS(TODAY(),E58)&gt;34,U58=0),"HATA"),"DOĞRU"),"HATA")</f>
        <v>DOĞRU</v>
      </c>
      <c r="R58" s="34" t="str">
        <f t="shared" si="7"/>
        <v>DOĞRU</v>
      </c>
      <c r="S58" s="34"/>
      <c r="T58" s="23">
        <f>IF(COUNTIF($F$17:F58,F58)=1,IF(SUMIF($F$17:$F$162,F58,$M$17:$M$162)&gt;=4250000,4250,SUMIF($F$17:$F$162,F58,$M$17:$M$162)*0.001),0)</f>
        <v>0</v>
      </c>
      <c r="U58" s="47" t="str">
        <f t="shared" ca="1" si="15"/>
        <v/>
      </c>
      <c r="V58" s="13" t="str">
        <f t="shared" si="16"/>
        <v/>
      </c>
      <c r="W58" s="13">
        <f t="shared" si="17"/>
        <v>0</v>
      </c>
      <c r="Y58" s="3" t="b">
        <f>IF(COUNTIF($W$17:W58,W58)=1,IF(W58&lt;&gt;"MALIN CİNSİ 1",IF(W58&lt;&gt;0,ROW(W58),"")))</f>
        <v>0</v>
      </c>
      <c r="AA58" s="3" t="e">
        <f>SMALL($Y$17:$Y$162,ROWS($A$7:A48))</f>
        <v>#NUM!</v>
      </c>
      <c r="AE58" s="3" t="str">
        <f t="shared" si="9"/>
        <v/>
      </c>
    </row>
    <row r="59" spans="1:31" ht="24.95" customHeight="1" x14ac:dyDescent="0.25">
      <c r="A59" s="11">
        <v>28</v>
      </c>
      <c r="B59" s="12"/>
      <c r="C59" s="33"/>
      <c r="D59" s="12"/>
      <c r="E59" s="17"/>
      <c r="F59" s="12"/>
      <c r="G59" s="12"/>
      <c r="H59" s="13"/>
      <c r="I59" s="13"/>
      <c r="J59" s="13">
        <f t="shared" ref="J59:J81" si="19">H59*I59</f>
        <v>0</v>
      </c>
      <c r="K59" s="24">
        <f t="shared" si="12"/>
        <v>0</v>
      </c>
      <c r="L59" s="13"/>
      <c r="M59" s="24" t="str">
        <f t="shared" si="18"/>
        <v/>
      </c>
      <c r="N59" s="34"/>
      <c r="O59" s="46" t="str">
        <f t="shared" si="5"/>
        <v>BOŞ</v>
      </c>
      <c r="P59" s="46">
        <f t="shared" ca="1" si="14"/>
        <v>0</v>
      </c>
      <c r="Q59" s="2" t="str">
        <f ca="1">IFERROR(IF(COUNTIF($E$17:E59,E59)=1,IF(AND(_xlfn.DAYS(TODAY(),E59)&gt;34,U59=0),"HATA"),"DOĞRU"),"HATA")</f>
        <v>DOĞRU</v>
      </c>
      <c r="R59" s="34" t="str">
        <f t="shared" si="7"/>
        <v>DOĞRU</v>
      </c>
      <c r="S59" s="34"/>
      <c r="T59" s="23">
        <f>IF(COUNTIF($F$17:F59,F59)=1,IF(SUMIF($F$17:$F$162,F59,$M$17:$M$162)&gt;=4250000,4250,SUMIF($F$17:$F$162,F59,$M$17:$M$162)*0.001),0)</f>
        <v>0</v>
      </c>
      <c r="U59" s="47" t="str">
        <f t="shared" ca="1" si="15"/>
        <v/>
      </c>
      <c r="V59" s="13" t="str">
        <f t="shared" si="16"/>
        <v/>
      </c>
      <c r="W59" s="13">
        <f t="shared" si="17"/>
        <v>0</v>
      </c>
      <c r="Y59" s="3" t="b">
        <f>IF(COUNTIF($W$17:W59,W59)=1,IF(W59&lt;&gt;"MALIN CİNSİ 1",IF(W59&lt;&gt;0,ROW(W59),"")))</f>
        <v>0</v>
      </c>
      <c r="AA59" s="3" t="e">
        <f>SMALL($Y$17:$Y$162,ROWS($A$7:A49))</f>
        <v>#NUM!</v>
      </c>
      <c r="AE59" s="3" t="str">
        <f t="shared" si="9"/>
        <v/>
      </c>
    </row>
    <row r="60" spans="1:31" ht="24.95" customHeight="1" x14ac:dyDescent="0.25">
      <c r="A60" s="11">
        <v>29</v>
      </c>
      <c r="B60" s="12"/>
      <c r="C60" s="33"/>
      <c r="D60" s="12"/>
      <c r="E60" s="17"/>
      <c r="F60" s="12"/>
      <c r="G60" s="12"/>
      <c r="H60" s="13"/>
      <c r="I60" s="13"/>
      <c r="J60" s="13">
        <f t="shared" si="19"/>
        <v>0</v>
      </c>
      <c r="K60" s="13">
        <f t="shared" si="12"/>
        <v>0</v>
      </c>
      <c r="L60" s="13"/>
      <c r="M60" s="13" t="str">
        <f t="shared" si="18"/>
        <v/>
      </c>
      <c r="N60" s="34"/>
      <c r="O60" s="46" t="str">
        <f t="shared" si="5"/>
        <v>BOŞ</v>
      </c>
      <c r="P60" s="46">
        <f t="shared" ca="1" si="14"/>
        <v>0</v>
      </c>
      <c r="Q60" s="2" t="str">
        <f ca="1">IFERROR(IF(COUNTIF($E$17:E60,E60)=1,IF(AND(_xlfn.DAYS(TODAY(),E60)&gt;34,U60=0),"HATA"),"DOĞRU"),"HATA")</f>
        <v>DOĞRU</v>
      </c>
      <c r="R60" s="34" t="str">
        <f t="shared" si="7"/>
        <v>DOĞRU</v>
      </c>
      <c r="S60" s="34"/>
      <c r="T60" s="23">
        <f>IF(COUNTIF($F$17:F60,F60)=1,IF(SUMIF($F$17:$F$162,F60,$M$17:$M$162)&gt;=4250000,4250,SUMIF($F$17:$F$162,F60,$M$17:$M$162)*0.001),0)</f>
        <v>0</v>
      </c>
      <c r="U60" s="47" t="str">
        <f t="shared" ca="1" si="15"/>
        <v/>
      </c>
      <c r="V60" s="13" t="str">
        <f t="shared" si="16"/>
        <v/>
      </c>
      <c r="W60" s="13">
        <f t="shared" si="17"/>
        <v>0</v>
      </c>
      <c r="Y60" s="3" t="b">
        <f>IF(COUNTIF($W$17:W60,W60)=1,IF(W60&lt;&gt;"MALIN CİNSİ 1",IF(W60&lt;&gt;0,ROW(W60),"")))</f>
        <v>0</v>
      </c>
      <c r="AA60" s="3" t="e">
        <f>SMALL($Y$17:$Y$162,ROWS($A$7:A50))</f>
        <v>#NUM!</v>
      </c>
      <c r="AE60" s="3" t="str">
        <f t="shared" si="9"/>
        <v/>
      </c>
    </row>
    <row r="61" spans="1:31" ht="24.95" customHeight="1" x14ac:dyDescent="0.25">
      <c r="A61" s="11">
        <v>30</v>
      </c>
      <c r="B61" s="12"/>
      <c r="C61" s="33"/>
      <c r="D61" s="12"/>
      <c r="E61" s="17"/>
      <c r="F61" s="12"/>
      <c r="G61" s="12"/>
      <c r="H61" s="13"/>
      <c r="I61" s="13"/>
      <c r="J61" s="13">
        <f t="shared" si="19"/>
        <v>0</v>
      </c>
      <c r="K61" s="13">
        <f t="shared" si="12"/>
        <v>0</v>
      </c>
      <c r="L61" s="13"/>
      <c r="M61" s="13" t="str">
        <f t="shared" si="18"/>
        <v/>
      </c>
      <c r="N61" s="34"/>
      <c r="O61" s="46" t="str">
        <f t="shared" si="5"/>
        <v>BOŞ</v>
      </c>
      <c r="P61" s="46">
        <f t="shared" ca="1" si="14"/>
        <v>0</v>
      </c>
      <c r="Q61" s="2" t="str">
        <f ca="1">IFERROR(IF(COUNTIF($E$17:E61,E61)=1,IF(AND(_xlfn.DAYS(TODAY(),E61)&gt;34,U61=0),"HATA"),"DOĞRU"),"HATA")</f>
        <v>DOĞRU</v>
      </c>
      <c r="R61" s="34" t="str">
        <f t="shared" si="7"/>
        <v>DOĞRU</v>
      </c>
      <c r="S61" s="34"/>
      <c r="T61" s="23">
        <f>IF(COUNTIF($F$17:F61,F61)=1,IF(SUMIF($F$17:$F$162,F61,$M$17:$M$162)&gt;=4250000,4250,SUMIF($F$17:$F$162,F61,$M$17:$M$162)*0.001),0)</f>
        <v>0</v>
      </c>
      <c r="U61" s="47" t="str">
        <f t="shared" ca="1" si="15"/>
        <v/>
      </c>
      <c r="V61" s="13" t="str">
        <f t="shared" si="16"/>
        <v/>
      </c>
      <c r="W61" s="13">
        <f t="shared" si="17"/>
        <v>0</v>
      </c>
      <c r="Y61" s="3" t="b">
        <f>IF(COUNTIF($W$17:W61,W61)=1,IF(W61&lt;&gt;"MALIN CİNSİ 1",IF(W61&lt;&gt;0,ROW(W61),"")))</f>
        <v>0</v>
      </c>
      <c r="AA61" s="3" t="e">
        <f>SMALL($Y$17:$Y$162,ROWS($A$7:A51))</f>
        <v>#NUM!</v>
      </c>
      <c r="AE61" s="3" t="str">
        <f t="shared" si="9"/>
        <v/>
      </c>
    </row>
    <row r="62" spans="1:31" ht="24.95" customHeight="1" x14ac:dyDescent="0.25">
      <c r="A62" s="11">
        <v>31</v>
      </c>
      <c r="B62" s="12"/>
      <c r="C62" s="33"/>
      <c r="D62" s="12"/>
      <c r="E62" s="17"/>
      <c r="F62" s="12"/>
      <c r="G62" s="12"/>
      <c r="H62" s="13"/>
      <c r="I62" s="13"/>
      <c r="J62" s="13">
        <f t="shared" si="19"/>
        <v>0</v>
      </c>
      <c r="K62" s="13">
        <f t="shared" si="12"/>
        <v>0</v>
      </c>
      <c r="L62" s="13"/>
      <c r="M62" s="13" t="str">
        <f t="shared" si="18"/>
        <v/>
      </c>
      <c r="N62" s="34"/>
      <c r="O62" s="46" t="str">
        <f t="shared" si="5"/>
        <v>BOŞ</v>
      </c>
      <c r="P62" s="46">
        <f t="shared" ca="1" si="14"/>
        <v>0</v>
      </c>
      <c r="Q62" s="2" t="str">
        <f ca="1">IFERROR(IF(COUNTIF($E$17:E62,E62)=1,IF(AND(_xlfn.DAYS(TODAY(),E62)&gt;34,U62=0),"HATA"),"DOĞRU"),"HATA")</f>
        <v>DOĞRU</v>
      </c>
      <c r="R62" s="34" t="str">
        <f t="shared" si="7"/>
        <v>DOĞRU</v>
      </c>
      <c r="S62" s="34"/>
      <c r="T62" s="23">
        <f>IF(COUNTIF($F$17:F62,F62)=1,IF(SUMIF($F$17:$F$162,F62,$M$17:$M$162)&gt;=4250000,4250,SUMIF($F$17:$F$162,F62,$M$17:$M$162)*0.001),0)</f>
        <v>0</v>
      </c>
      <c r="U62" s="47" t="str">
        <f t="shared" ca="1" si="15"/>
        <v/>
      </c>
      <c r="V62" s="13" t="str">
        <f t="shared" si="16"/>
        <v/>
      </c>
      <c r="W62" s="13">
        <f t="shared" si="17"/>
        <v>0</v>
      </c>
      <c r="Y62" s="3" t="b">
        <f>IF(COUNTIF($W$17:W62,W62)=1,IF(W62&lt;&gt;"MALIN CİNSİ 1",IF(W62&lt;&gt;0,ROW(W62),"")))</f>
        <v>0</v>
      </c>
      <c r="AA62" s="3" t="e">
        <f>SMALL($Y$17:$Y$162,ROWS($A$7:A52))</f>
        <v>#NUM!</v>
      </c>
      <c r="AE62" s="3" t="str">
        <f t="shared" si="9"/>
        <v/>
      </c>
    </row>
    <row r="63" spans="1:31" ht="24.95" customHeight="1" x14ac:dyDescent="0.25">
      <c r="A63" s="11">
        <v>32</v>
      </c>
      <c r="B63" s="12"/>
      <c r="C63" s="33"/>
      <c r="D63" s="12"/>
      <c r="E63" s="17"/>
      <c r="F63" s="12"/>
      <c r="G63" s="12"/>
      <c r="H63" s="13"/>
      <c r="I63" s="13"/>
      <c r="J63" s="13">
        <f t="shared" si="19"/>
        <v>0</v>
      </c>
      <c r="K63" s="13">
        <f t="shared" si="12"/>
        <v>0</v>
      </c>
      <c r="L63" s="13"/>
      <c r="M63" s="13" t="str">
        <f t="shared" si="18"/>
        <v/>
      </c>
      <c r="N63" s="34"/>
      <c r="O63" s="46" t="str">
        <f t="shared" si="5"/>
        <v>BOŞ</v>
      </c>
      <c r="P63" s="46">
        <f ca="1">IFERROR(IF(_xlfn.DAYS(TODAY(),E63)&lt;0,"HATA",),"HATA")</f>
        <v>0</v>
      </c>
      <c r="Q63" s="2" t="str">
        <f ca="1">IFERROR(IF(COUNTIF($E$17:E63,E63)=1,IF(AND(_xlfn.DAYS(TODAY(),E63)&gt;34,U63=0),"HATA"),"DOĞRU"),"HATA")</f>
        <v>DOĞRU</v>
      </c>
      <c r="R63" s="34" t="str">
        <f t="shared" si="7"/>
        <v>DOĞRU</v>
      </c>
      <c r="S63" s="34"/>
      <c r="T63" s="23">
        <f>IF(COUNTIF($F$17:F63,F63)=1,IF(SUMIF($F$17:$F$162,F63,$M$17:$M$162)&gt;=4250000,4250,SUMIF($F$17:$F$162,F63,$M$17:$M$162)*0.001),0)</f>
        <v>0</v>
      </c>
      <c r="U63" s="47" t="str">
        <f t="shared" ca="1" si="15"/>
        <v/>
      </c>
      <c r="V63" s="13" t="str">
        <f t="shared" si="16"/>
        <v/>
      </c>
      <c r="W63" s="13">
        <f t="shared" si="17"/>
        <v>0</v>
      </c>
      <c r="Y63" s="3" t="b">
        <f>IF(COUNTIF($W$17:W63,W63)=1,IF(W63&lt;&gt;"MALIN CİNSİ 1",IF(W63&lt;&gt;0,ROW(W63),"")))</f>
        <v>0</v>
      </c>
      <c r="AA63" s="3" t="e">
        <f>SMALL($Y$17:$Y$162,ROWS($A$7:A53))</f>
        <v>#NUM!</v>
      </c>
      <c r="AE63" s="3" t="str">
        <f t="shared" si="9"/>
        <v/>
      </c>
    </row>
    <row r="64" spans="1:31" ht="24.95" customHeight="1" x14ac:dyDescent="0.25">
      <c r="A64" s="11">
        <v>33</v>
      </c>
      <c r="B64" s="12"/>
      <c r="C64" s="33"/>
      <c r="D64" s="12"/>
      <c r="E64" s="17"/>
      <c r="F64" s="12"/>
      <c r="G64" s="12"/>
      <c r="H64" s="13"/>
      <c r="I64" s="13"/>
      <c r="J64" s="13">
        <f t="shared" si="19"/>
        <v>0</v>
      </c>
      <c r="K64" s="13">
        <f t="shared" si="12"/>
        <v>0</v>
      </c>
      <c r="L64" s="13"/>
      <c r="M64" s="13" t="str">
        <f t="shared" si="18"/>
        <v/>
      </c>
      <c r="N64" s="34"/>
      <c r="O64" s="46" t="str">
        <f t="shared" si="5"/>
        <v>BOŞ</v>
      </c>
      <c r="P64" s="46">
        <f t="shared" ca="1" si="14"/>
        <v>0</v>
      </c>
      <c r="Q64" s="2" t="str">
        <f ca="1">IFERROR(IF(COUNTIF($E$17:E64,E64)=1,IF(AND(_xlfn.DAYS(TODAY(),E64)&gt;34,U64=0),"HATA"),"DOĞRU"),"HATA")</f>
        <v>DOĞRU</v>
      </c>
      <c r="R64" s="34" t="str">
        <f t="shared" si="7"/>
        <v>DOĞRU</v>
      </c>
      <c r="S64" s="34"/>
      <c r="T64" s="23">
        <f>IF(COUNTIF($F$17:F64,F64)=1,IF(SUMIF($F$17:$F$162,F64,$M$17:$M$162)&gt;=4250000,4250,SUMIF($F$17:$F$162,F64,$M$17:$M$162)*0.001),0)</f>
        <v>0</v>
      </c>
      <c r="U64" s="47" t="str">
        <f t="shared" ca="1" si="15"/>
        <v/>
      </c>
      <c r="V64" s="13" t="str">
        <f t="shared" si="16"/>
        <v/>
      </c>
      <c r="W64" s="13">
        <f t="shared" si="17"/>
        <v>0</v>
      </c>
      <c r="Y64" s="3" t="b">
        <f>IF(COUNTIF($W$17:W64,W64)=1,IF(W64&lt;&gt;"MALIN CİNSİ 1",IF(W64&lt;&gt;0,ROW(W64),"")))</f>
        <v>0</v>
      </c>
      <c r="AA64" s="3" t="e">
        <f>SMALL($Y$17:$Y$162,ROWS($A$7:A54))</f>
        <v>#NUM!</v>
      </c>
      <c r="AE64" s="3" t="str">
        <f t="shared" si="9"/>
        <v/>
      </c>
    </row>
    <row r="65" spans="1:31" ht="24.95" customHeight="1" x14ac:dyDescent="0.25">
      <c r="A65" s="11">
        <v>34</v>
      </c>
      <c r="B65" s="12"/>
      <c r="C65" s="33"/>
      <c r="D65" s="12"/>
      <c r="E65" s="17"/>
      <c r="F65" s="12"/>
      <c r="G65" s="12"/>
      <c r="H65" s="13"/>
      <c r="I65" s="13"/>
      <c r="J65" s="13">
        <f t="shared" si="19"/>
        <v>0</v>
      </c>
      <c r="K65" s="13">
        <f t="shared" si="12"/>
        <v>0</v>
      </c>
      <c r="L65" s="13"/>
      <c r="M65" s="13" t="str">
        <f t="shared" si="18"/>
        <v/>
      </c>
      <c r="N65" s="34"/>
      <c r="O65" s="46" t="str">
        <f t="shared" si="5"/>
        <v>BOŞ</v>
      </c>
      <c r="P65" s="46">
        <f t="shared" ca="1" si="14"/>
        <v>0</v>
      </c>
      <c r="Q65" s="2" t="str">
        <f ca="1">IFERROR(IF(COUNTIF($E$17:E65,E65)=1,IF(AND(_xlfn.DAYS(TODAY(),E65)&gt;34,U65=0),"HATA"),"DOĞRU"),"HATA")</f>
        <v>DOĞRU</v>
      </c>
      <c r="R65" s="34" t="str">
        <f t="shared" si="7"/>
        <v>DOĞRU</v>
      </c>
      <c r="S65" s="34"/>
      <c r="T65" s="23">
        <f>IF(COUNTIF($F$17:F65,F65)=1,IF(SUMIF($F$17:$F$162,F65,$M$17:$M$162)&gt;=4250000,4250,SUMIF($F$17:$F$162,F65,$M$17:$M$162)*0.001),0)</f>
        <v>0</v>
      </c>
      <c r="U65" s="47" t="str">
        <f t="shared" ca="1" si="15"/>
        <v/>
      </c>
      <c r="V65" s="13" t="str">
        <f t="shared" si="16"/>
        <v/>
      </c>
      <c r="W65" s="13">
        <f t="shared" si="17"/>
        <v>0</v>
      </c>
      <c r="Y65" s="3" t="b">
        <f>IF(COUNTIF($W$17:W65,W65)=1,IF(W65&lt;&gt;"MALIN CİNSİ 1",IF(W65&lt;&gt;0,ROW(W65),"")))</f>
        <v>0</v>
      </c>
      <c r="AA65" s="3" t="e">
        <f>SMALL($Y$17:$Y$162,ROWS($A$7:A55))</f>
        <v>#NUM!</v>
      </c>
      <c r="AE65" s="3" t="str">
        <f t="shared" si="9"/>
        <v/>
      </c>
    </row>
    <row r="66" spans="1:31" ht="24.95" customHeight="1" x14ac:dyDescent="0.25">
      <c r="A66" s="11">
        <v>35</v>
      </c>
      <c r="B66" s="12"/>
      <c r="C66" s="33"/>
      <c r="D66" s="12"/>
      <c r="E66" s="17"/>
      <c r="F66" s="12"/>
      <c r="G66" s="12"/>
      <c r="H66" s="13"/>
      <c r="I66" s="13"/>
      <c r="J66" s="13">
        <f t="shared" si="19"/>
        <v>0</v>
      </c>
      <c r="K66" s="13">
        <f t="shared" si="12"/>
        <v>0</v>
      </c>
      <c r="L66" s="13"/>
      <c r="M66" s="13" t="str">
        <f t="shared" si="18"/>
        <v/>
      </c>
      <c r="N66" s="34"/>
      <c r="O66" s="46" t="str">
        <f t="shared" si="5"/>
        <v>BOŞ</v>
      </c>
      <c r="P66" s="46">
        <f t="shared" ca="1" si="14"/>
        <v>0</v>
      </c>
      <c r="Q66" s="2" t="str">
        <f ca="1">IFERROR(IF(COUNTIF($E$17:E66,E66)=1,IF(AND(_xlfn.DAYS(TODAY(),E66)&gt;34,U66=0),"HATA"),"DOĞRU"),"HATA")</f>
        <v>DOĞRU</v>
      </c>
      <c r="R66" s="34" t="str">
        <f t="shared" si="7"/>
        <v>DOĞRU</v>
      </c>
      <c r="S66" s="34"/>
      <c r="T66" s="23">
        <f>IF(COUNTIF($F$17:F66,F66)=1,IF(SUMIF($F$17:$F$162,F66,$M$17:$M$162)&gt;=4250000,4250,SUMIF($F$17:$F$162,F66,$M$17:$M$162)*0.001),0)</f>
        <v>0</v>
      </c>
      <c r="U66" s="47" t="str">
        <f t="shared" ca="1" si="15"/>
        <v/>
      </c>
      <c r="V66" s="13" t="str">
        <f t="shared" si="16"/>
        <v/>
      </c>
      <c r="W66" s="13">
        <f t="shared" si="17"/>
        <v>0</v>
      </c>
      <c r="Y66" s="3" t="b">
        <f>IF(COUNTIF($W$17:W66,W66)=1,IF(W66&lt;&gt;"MALIN CİNSİ 1",IF(W66&lt;&gt;0,ROW(W66),"")))</f>
        <v>0</v>
      </c>
      <c r="AA66" s="3" t="e">
        <f>SMALL($Y$17:$Y$162,ROWS($A$7:A56))</f>
        <v>#NUM!</v>
      </c>
      <c r="AE66" s="3" t="str">
        <f t="shared" si="9"/>
        <v/>
      </c>
    </row>
    <row r="67" spans="1:31" ht="24.95" customHeight="1" x14ac:dyDescent="0.25">
      <c r="A67" s="11">
        <v>36</v>
      </c>
      <c r="B67" s="12"/>
      <c r="C67" s="33"/>
      <c r="D67" s="12"/>
      <c r="E67" s="17"/>
      <c r="F67" s="12"/>
      <c r="G67" s="12"/>
      <c r="H67" s="13"/>
      <c r="I67" s="13"/>
      <c r="J67" s="13">
        <f t="shared" si="19"/>
        <v>0</v>
      </c>
      <c r="K67" s="13">
        <f t="shared" si="12"/>
        <v>0</v>
      </c>
      <c r="L67" s="13"/>
      <c r="M67" s="13" t="str">
        <f t="shared" si="18"/>
        <v/>
      </c>
      <c r="N67" s="34"/>
      <c r="O67" s="46" t="str">
        <f t="shared" si="5"/>
        <v>BOŞ</v>
      </c>
      <c r="P67" s="46">
        <f t="shared" ca="1" si="14"/>
        <v>0</v>
      </c>
      <c r="Q67" s="2" t="str">
        <f ca="1">IFERROR(IF(COUNTIF($E$17:E67,E67)=1,IF(AND(_xlfn.DAYS(TODAY(),E67)&gt;34,U67=0),"HATA"),"DOĞRU"),"HATA")</f>
        <v>DOĞRU</v>
      </c>
      <c r="R67" s="34" t="str">
        <f t="shared" si="7"/>
        <v>DOĞRU</v>
      </c>
      <c r="S67" s="34"/>
      <c r="T67" s="23">
        <f>IF(COUNTIF($F$17:F67,F67)=1,IF(SUMIF($F$17:$F$162,F67,$M$17:$M$162)&gt;=4250000,4250,SUMIF($F$17:$F$162,F67,$M$17:$M$162)*0.001),0)</f>
        <v>0</v>
      </c>
      <c r="U67" s="47" t="str">
        <f t="shared" ca="1" si="15"/>
        <v/>
      </c>
      <c r="V67" s="13" t="str">
        <f t="shared" si="16"/>
        <v/>
      </c>
      <c r="W67" s="13">
        <f t="shared" si="17"/>
        <v>0</v>
      </c>
      <c r="Y67" s="3" t="b">
        <f>IF(COUNTIF($W$17:W67,W67)=1,IF(W67&lt;&gt;"MALIN CİNSİ 1",IF(W67&lt;&gt;0,ROW(W67),"")))</f>
        <v>0</v>
      </c>
      <c r="AA67" s="3" t="e">
        <f>SMALL($Y$17:$Y$162,ROWS($A$7:A57))</f>
        <v>#NUM!</v>
      </c>
      <c r="AE67" s="3" t="str">
        <f t="shared" si="9"/>
        <v/>
      </c>
    </row>
    <row r="68" spans="1:31" ht="24.95" customHeight="1" x14ac:dyDescent="0.25">
      <c r="A68" s="11">
        <v>37</v>
      </c>
      <c r="B68" s="12"/>
      <c r="C68" s="33"/>
      <c r="D68" s="12"/>
      <c r="E68" s="17"/>
      <c r="F68" s="12"/>
      <c r="G68" s="12"/>
      <c r="H68" s="13"/>
      <c r="I68" s="13"/>
      <c r="J68" s="13">
        <f t="shared" si="19"/>
        <v>0</v>
      </c>
      <c r="K68" s="13">
        <f t="shared" si="12"/>
        <v>0</v>
      </c>
      <c r="L68" s="13"/>
      <c r="M68" s="13" t="str">
        <f t="shared" si="18"/>
        <v/>
      </c>
      <c r="N68" s="34"/>
      <c r="O68" s="46" t="str">
        <f t="shared" si="5"/>
        <v>BOŞ</v>
      </c>
      <c r="P68" s="46">
        <f t="shared" ca="1" si="14"/>
        <v>0</v>
      </c>
      <c r="Q68" s="2" t="str">
        <f ca="1">IFERROR(IF(COUNTIF($E$17:E68,E68)=1,IF(AND(_xlfn.DAYS(TODAY(),E68)&gt;34,U68=0),"HATA"),"DOĞRU"),"HATA")</f>
        <v>DOĞRU</v>
      </c>
      <c r="R68" s="34" t="str">
        <f t="shared" si="7"/>
        <v>DOĞRU</v>
      </c>
      <c r="S68" s="34"/>
      <c r="T68" s="23">
        <f>IF(COUNTIF($F$17:F68,F68)=1,IF(SUMIF($F$17:$F$162,F68,$M$17:$M$162)&gt;=4250000,4250,SUMIF($F$17:$F$162,F68,$M$17:$M$162)*0.001),0)</f>
        <v>0</v>
      </c>
      <c r="U68" s="47" t="str">
        <f t="shared" ca="1" si="15"/>
        <v/>
      </c>
      <c r="V68" s="13" t="str">
        <f t="shared" si="16"/>
        <v/>
      </c>
      <c r="W68" s="13">
        <f t="shared" si="17"/>
        <v>0</v>
      </c>
      <c r="Y68" s="3" t="b">
        <f>IF(COUNTIF($W$17:W68,W68)=1,IF(W68&lt;&gt;"MALIN CİNSİ 1",IF(W68&lt;&gt;0,ROW(W68),"")))</f>
        <v>0</v>
      </c>
      <c r="AA68" s="3" t="e">
        <f>SMALL($Y$17:$Y$162,ROWS($A$7:A58))</f>
        <v>#NUM!</v>
      </c>
      <c r="AE68" s="3" t="str">
        <f t="shared" si="9"/>
        <v/>
      </c>
    </row>
    <row r="69" spans="1:31" ht="24.95" customHeight="1" x14ac:dyDescent="0.25">
      <c r="A69" s="11">
        <v>38</v>
      </c>
      <c r="B69" s="12"/>
      <c r="C69" s="33"/>
      <c r="D69" s="12"/>
      <c r="E69" s="17"/>
      <c r="F69" s="12"/>
      <c r="G69" s="12"/>
      <c r="H69" s="13"/>
      <c r="I69" s="13"/>
      <c r="J69" s="13">
        <f t="shared" si="19"/>
        <v>0</v>
      </c>
      <c r="K69" s="13">
        <f t="shared" si="12"/>
        <v>0</v>
      </c>
      <c r="L69" s="13"/>
      <c r="M69" s="13" t="str">
        <f t="shared" si="18"/>
        <v/>
      </c>
      <c r="N69" s="34"/>
      <c r="O69" s="46" t="str">
        <f t="shared" si="5"/>
        <v>BOŞ</v>
      </c>
      <c r="P69" s="46">
        <f t="shared" ca="1" si="14"/>
        <v>0</v>
      </c>
      <c r="Q69" s="2" t="str">
        <f ca="1">IFERROR(IF(COUNTIF($E$17:E69,E69)=1,IF(AND(_xlfn.DAYS(TODAY(),E69)&gt;34,U69=0),"HATA"),"DOĞRU"),"HATA")</f>
        <v>DOĞRU</v>
      </c>
      <c r="R69" s="34" t="str">
        <f t="shared" si="7"/>
        <v>DOĞRU</v>
      </c>
      <c r="S69" s="34"/>
      <c r="T69" s="23">
        <f>IF(COUNTIF($F$17:F69,F69)=1,IF(SUMIF($F$17:$F$162,F69,$M$17:$M$162)&gt;=4250000,4250,SUMIF($F$17:$F$162,F69,$M$17:$M$162)*0.001),0)</f>
        <v>0</v>
      </c>
      <c r="U69" s="47" t="str">
        <f t="shared" ca="1" si="15"/>
        <v/>
      </c>
      <c r="V69" s="13" t="str">
        <f t="shared" si="16"/>
        <v/>
      </c>
      <c r="W69" s="13">
        <f t="shared" si="17"/>
        <v>0</v>
      </c>
      <c r="Y69" s="3" t="b">
        <f>IF(COUNTIF($W$17:W69,W69)=1,IF(W69&lt;&gt;"MALIN CİNSİ 1",IF(W69&lt;&gt;0,ROW(W69),"")))</f>
        <v>0</v>
      </c>
      <c r="AA69" s="3" t="e">
        <f>SMALL($Y$17:$Y$162,ROWS($A$7:A59))</f>
        <v>#NUM!</v>
      </c>
      <c r="AE69" s="3" t="str">
        <f t="shared" si="9"/>
        <v/>
      </c>
    </row>
    <row r="70" spans="1:31" ht="24.95" customHeight="1" x14ac:dyDescent="0.25">
      <c r="A70" s="11">
        <v>39</v>
      </c>
      <c r="B70" s="12"/>
      <c r="C70" s="33"/>
      <c r="D70" s="12"/>
      <c r="E70" s="17"/>
      <c r="F70" s="12"/>
      <c r="G70" s="12"/>
      <c r="H70" s="13"/>
      <c r="I70" s="13"/>
      <c r="J70" s="13">
        <f t="shared" si="19"/>
        <v>0</v>
      </c>
      <c r="K70" s="13">
        <f t="shared" si="12"/>
        <v>0</v>
      </c>
      <c r="L70" s="13"/>
      <c r="M70" s="13" t="str">
        <f t="shared" si="18"/>
        <v/>
      </c>
      <c r="N70" s="34"/>
      <c r="O70" s="46" t="str">
        <f t="shared" si="5"/>
        <v>BOŞ</v>
      </c>
      <c r="P70" s="46">
        <f t="shared" ca="1" si="14"/>
        <v>0</v>
      </c>
      <c r="Q70" s="2" t="str">
        <f ca="1">IFERROR(IF(COUNTIF($E$17:E70,E70)=1,IF(AND(_xlfn.DAYS(TODAY(),E70)&gt;34,U70=0),"HATA"),"DOĞRU"),"HATA")</f>
        <v>DOĞRU</v>
      </c>
      <c r="R70" s="34" t="str">
        <f t="shared" si="7"/>
        <v>DOĞRU</v>
      </c>
      <c r="S70" s="34"/>
      <c r="T70" s="23">
        <f>IF(COUNTIF($F$17:F70,F70)=1,IF(SUMIF($F$17:$F$162,F70,$M$17:$M$162)&gt;=4250000,4250,SUMIF($F$17:$F$162,F70,$M$17:$M$162)*0.001),0)</f>
        <v>0</v>
      </c>
      <c r="U70" s="47" t="str">
        <f t="shared" ca="1" si="15"/>
        <v/>
      </c>
      <c r="V70" s="13" t="str">
        <f t="shared" si="16"/>
        <v/>
      </c>
      <c r="W70" s="13">
        <f t="shared" si="17"/>
        <v>0</v>
      </c>
      <c r="Y70" s="3" t="b">
        <f>IF(COUNTIF($W$17:W70,W70)=1,IF(W70&lt;&gt;"MALIN CİNSİ 1",IF(W70&lt;&gt;0,ROW(W70),"")))</f>
        <v>0</v>
      </c>
      <c r="AA70" s="3" t="e">
        <f>SMALL($Y$17:$Y$162,ROWS($A$7:A60))</f>
        <v>#NUM!</v>
      </c>
      <c r="AE70" s="3" t="str">
        <f t="shared" si="9"/>
        <v/>
      </c>
    </row>
    <row r="71" spans="1:31" ht="24.95" customHeight="1" x14ac:dyDescent="0.25">
      <c r="A71" s="11">
        <v>40</v>
      </c>
      <c r="B71" s="12"/>
      <c r="C71" s="33"/>
      <c r="D71" s="12"/>
      <c r="E71" s="17"/>
      <c r="F71" s="12"/>
      <c r="G71" s="12"/>
      <c r="H71" s="13"/>
      <c r="I71" s="13"/>
      <c r="J71" s="13">
        <f t="shared" si="19"/>
        <v>0</v>
      </c>
      <c r="K71" s="13">
        <f t="shared" si="12"/>
        <v>0</v>
      </c>
      <c r="L71" s="13"/>
      <c r="M71" s="13" t="str">
        <f t="shared" si="18"/>
        <v/>
      </c>
      <c r="N71" s="34"/>
      <c r="O71" s="46" t="str">
        <f t="shared" si="5"/>
        <v>BOŞ</v>
      </c>
      <c r="P71" s="46">
        <f t="shared" ca="1" si="14"/>
        <v>0</v>
      </c>
      <c r="Q71" s="2" t="str">
        <f ca="1">IFERROR(IF(COUNTIF($E$17:E71,E71)=1,IF(AND(_xlfn.DAYS(TODAY(),E71)&gt;34,U71=0),"HATA"),"DOĞRU"),"HATA")</f>
        <v>DOĞRU</v>
      </c>
      <c r="R71" s="34" t="str">
        <f t="shared" si="7"/>
        <v>DOĞRU</v>
      </c>
      <c r="S71" s="34"/>
      <c r="T71" s="23">
        <f>IF(COUNTIF($F$17:F71,F71)=1,IF(SUMIF($F$17:$F$162,F71,$M$17:$M$162)&gt;=4250000,4250,SUMIF($F$17:$F$162,F71,$M$17:$M$162)*0.001),0)</f>
        <v>0</v>
      </c>
      <c r="U71" s="47" t="str">
        <f t="shared" ca="1" si="15"/>
        <v/>
      </c>
      <c r="V71" s="13" t="str">
        <f t="shared" si="16"/>
        <v/>
      </c>
      <c r="W71" s="13">
        <f t="shared" si="17"/>
        <v>0</v>
      </c>
      <c r="Y71" s="3" t="b">
        <f>IF(COUNTIF($W$17:W71,W71)=1,IF(W71&lt;&gt;"MALIN CİNSİ 1",IF(W71&lt;&gt;0,ROW(W71),"")))</f>
        <v>0</v>
      </c>
      <c r="AA71" s="3" t="e">
        <f>SMALL($Y$17:$Y$162,ROWS($A$7:A61))</f>
        <v>#NUM!</v>
      </c>
      <c r="AE71" s="3" t="str">
        <f t="shared" si="9"/>
        <v/>
      </c>
    </row>
    <row r="72" spans="1:31" ht="24.95" customHeight="1" x14ac:dyDescent="0.25">
      <c r="A72" s="11">
        <v>41</v>
      </c>
      <c r="B72" s="12"/>
      <c r="C72" s="33"/>
      <c r="D72" s="12"/>
      <c r="E72" s="17"/>
      <c r="F72" s="12"/>
      <c r="G72" s="12"/>
      <c r="H72" s="13"/>
      <c r="I72" s="13"/>
      <c r="J72" s="13">
        <f t="shared" si="19"/>
        <v>0</v>
      </c>
      <c r="K72" s="13">
        <f t="shared" si="12"/>
        <v>0</v>
      </c>
      <c r="L72" s="13"/>
      <c r="M72" s="13" t="str">
        <f t="shared" si="18"/>
        <v/>
      </c>
      <c r="N72" s="34"/>
      <c r="O72" s="46" t="str">
        <f t="shared" si="5"/>
        <v>BOŞ</v>
      </c>
      <c r="P72" s="46">
        <f t="shared" ca="1" si="14"/>
        <v>0</v>
      </c>
      <c r="Q72" s="2" t="str">
        <f ca="1">IFERROR(IF(COUNTIF($E$17:E72,E72)=1,IF(AND(_xlfn.DAYS(TODAY(),E72)&gt;34,U72=0),"HATA"),"DOĞRU"),"HATA")</f>
        <v>DOĞRU</v>
      </c>
      <c r="R72" s="34" t="str">
        <f t="shared" si="7"/>
        <v>DOĞRU</v>
      </c>
      <c r="S72" s="34"/>
      <c r="T72" s="23">
        <f>IF(COUNTIF($F$17:F72,F72)=1,IF(SUMIF($F$17:$F$162,F72,$M$17:$M$162)&gt;=4250000,4250,SUMIF($F$17:$F$162,F72,$M$17:$M$162)*0.001),0)</f>
        <v>0</v>
      </c>
      <c r="U72" s="47" t="str">
        <f t="shared" ca="1" si="15"/>
        <v/>
      </c>
      <c r="V72" s="13" t="str">
        <f t="shared" si="16"/>
        <v/>
      </c>
      <c r="W72" s="13">
        <f t="shared" si="17"/>
        <v>0</v>
      </c>
      <c r="Y72" s="3" t="b">
        <f>IF(COUNTIF($W$17:W72,W72)=1,IF(W72&lt;&gt;"MALIN CİNSİ 1",IF(W72&lt;&gt;0,ROW(W72),"")))</f>
        <v>0</v>
      </c>
      <c r="AA72" s="3" t="e">
        <f>SMALL($Y$17:$Y$162,ROWS($A$7:A62))</f>
        <v>#NUM!</v>
      </c>
      <c r="AE72" s="3" t="str">
        <f t="shared" si="9"/>
        <v/>
      </c>
    </row>
    <row r="73" spans="1:31" ht="24.95" customHeight="1" x14ac:dyDescent="0.25">
      <c r="A73" s="11">
        <v>42</v>
      </c>
      <c r="B73" s="12"/>
      <c r="C73" s="33"/>
      <c r="D73" s="12"/>
      <c r="E73" s="17"/>
      <c r="F73" s="12"/>
      <c r="G73" s="12"/>
      <c r="H73" s="13"/>
      <c r="I73" s="13"/>
      <c r="J73" s="13">
        <f t="shared" si="19"/>
        <v>0</v>
      </c>
      <c r="K73" s="13">
        <f t="shared" si="12"/>
        <v>0</v>
      </c>
      <c r="L73" s="13"/>
      <c r="M73" s="13" t="str">
        <f t="shared" si="18"/>
        <v/>
      </c>
      <c r="N73" s="34"/>
      <c r="O73" s="46" t="str">
        <f t="shared" si="5"/>
        <v>BOŞ</v>
      </c>
      <c r="P73" s="46">
        <f t="shared" ca="1" si="14"/>
        <v>0</v>
      </c>
      <c r="Q73" s="2" t="str">
        <f ca="1">IFERROR(IF(COUNTIF($E$17:E73,E73)=1,IF(AND(_xlfn.DAYS(TODAY(),E73)&gt;34,U73=0),"HATA"),"DOĞRU"),"HATA")</f>
        <v>DOĞRU</v>
      </c>
      <c r="R73" s="34" t="str">
        <f t="shared" si="7"/>
        <v>DOĞRU</v>
      </c>
      <c r="S73" s="34"/>
      <c r="T73" s="23">
        <f>IF(COUNTIF($F$17:F73,F73)=1,IF(SUMIF($F$17:$F$162,F73,$M$17:$M$162)&gt;=4250000,4250,SUMIF($F$17:$F$162,F73,$M$17:$M$162)*0.001),0)</f>
        <v>0</v>
      </c>
      <c r="U73" s="47" t="str">
        <f t="shared" ca="1" si="15"/>
        <v/>
      </c>
      <c r="V73" s="13" t="str">
        <f t="shared" si="16"/>
        <v/>
      </c>
      <c r="W73" s="13">
        <f t="shared" si="17"/>
        <v>0</v>
      </c>
      <c r="Y73" s="3" t="b">
        <f>IF(COUNTIF($W$17:W73,W73)=1,IF(W73&lt;&gt;"MALIN CİNSİ 1",IF(W73&lt;&gt;0,ROW(W73),"")))</f>
        <v>0</v>
      </c>
      <c r="AA73" s="3" t="e">
        <f>SMALL($Y$17:$Y$162,ROWS($A$7:A63))</f>
        <v>#NUM!</v>
      </c>
      <c r="AE73" s="3" t="str">
        <f t="shared" si="9"/>
        <v/>
      </c>
    </row>
    <row r="74" spans="1:31" ht="24.95" customHeight="1" x14ac:dyDescent="0.25">
      <c r="A74" s="11">
        <v>43</v>
      </c>
      <c r="B74" s="12"/>
      <c r="C74" s="33"/>
      <c r="D74" s="12"/>
      <c r="E74" s="17"/>
      <c r="F74" s="12"/>
      <c r="G74" s="12"/>
      <c r="H74" s="13"/>
      <c r="I74" s="13"/>
      <c r="J74" s="13">
        <f t="shared" si="19"/>
        <v>0</v>
      </c>
      <c r="K74" s="13">
        <f t="shared" si="12"/>
        <v>0</v>
      </c>
      <c r="L74" s="13"/>
      <c r="M74" s="13" t="str">
        <f t="shared" si="18"/>
        <v/>
      </c>
      <c r="N74" s="34"/>
      <c r="O74" s="46" t="str">
        <f t="shared" si="5"/>
        <v>BOŞ</v>
      </c>
      <c r="P74" s="46">
        <f t="shared" ca="1" si="14"/>
        <v>0</v>
      </c>
      <c r="Q74" s="2" t="str">
        <f ca="1">IFERROR(IF(COUNTIF($E$17:E74,E74)=1,IF(AND(_xlfn.DAYS(TODAY(),E74)&gt;34,U74=0),"HATA"),"DOĞRU"),"HATA")</f>
        <v>DOĞRU</v>
      </c>
      <c r="R74" s="34" t="str">
        <f t="shared" si="7"/>
        <v>DOĞRU</v>
      </c>
      <c r="S74" s="34"/>
      <c r="T74" s="23">
        <f>IF(COUNTIF($F$17:F74,F74)=1,IF(SUMIF($F$17:$F$162,F74,$M$17:$M$162)&gt;=4250000,4250,SUMIF($F$17:$F$162,F74,$M$17:$M$162)*0.001),0)</f>
        <v>0</v>
      </c>
      <c r="U74" s="47" t="str">
        <f t="shared" ca="1" si="15"/>
        <v/>
      </c>
      <c r="V74" s="13" t="str">
        <f t="shared" si="16"/>
        <v/>
      </c>
      <c r="W74" s="13">
        <f t="shared" si="17"/>
        <v>0</v>
      </c>
      <c r="Y74" s="3" t="b">
        <f>IF(COUNTIF($W$17:W74,W74)=1,IF(W74&lt;&gt;"MALIN CİNSİ 1",IF(W74&lt;&gt;0,ROW(W74),"")))</f>
        <v>0</v>
      </c>
      <c r="AA74" s="3" t="e">
        <f>SMALL($Y$17:$Y$162,ROWS($A$7:A64))</f>
        <v>#NUM!</v>
      </c>
      <c r="AE74" s="3" t="str">
        <f t="shared" si="9"/>
        <v/>
      </c>
    </row>
    <row r="75" spans="1:31" ht="24.95" customHeight="1" x14ac:dyDescent="0.25">
      <c r="A75" s="11">
        <v>44</v>
      </c>
      <c r="B75" s="12"/>
      <c r="C75" s="33"/>
      <c r="D75" s="12"/>
      <c r="E75" s="17"/>
      <c r="F75" s="12"/>
      <c r="G75" s="12"/>
      <c r="H75" s="13"/>
      <c r="I75" s="13"/>
      <c r="J75" s="13">
        <f t="shared" si="19"/>
        <v>0</v>
      </c>
      <c r="K75" s="13">
        <f t="shared" si="12"/>
        <v>0</v>
      </c>
      <c r="L75" s="13"/>
      <c r="M75" s="13" t="str">
        <f t="shared" si="18"/>
        <v/>
      </c>
      <c r="N75" s="34"/>
      <c r="O75" s="46" t="str">
        <f t="shared" si="5"/>
        <v>BOŞ</v>
      </c>
      <c r="P75" s="46">
        <f t="shared" ca="1" si="14"/>
        <v>0</v>
      </c>
      <c r="Q75" s="2" t="str">
        <f ca="1">IFERROR(IF(COUNTIF($E$17:E75,E75)=1,IF(AND(_xlfn.DAYS(TODAY(),E75)&gt;34,U75=0),"HATA"),"DOĞRU"),"HATA")</f>
        <v>DOĞRU</v>
      </c>
      <c r="R75" s="34" t="str">
        <f t="shared" si="7"/>
        <v>DOĞRU</v>
      </c>
      <c r="S75" s="34"/>
      <c r="T75" s="23">
        <f>IF(COUNTIF($F$17:F75,F75)=1,IF(SUMIF($F$17:$F$162,F75,$M$17:$M$162)&gt;=4250000,4250,SUMIF($F$17:$F$162,F75,$M$17:$M$162)*0.001),0)</f>
        <v>0</v>
      </c>
      <c r="U75" s="47" t="str">
        <f t="shared" ca="1" si="15"/>
        <v/>
      </c>
      <c r="V75" s="13" t="str">
        <f t="shared" si="16"/>
        <v/>
      </c>
      <c r="W75" s="13">
        <f t="shared" si="17"/>
        <v>0</v>
      </c>
      <c r="Y75" s="3" t="b">
        <f>IF(COUNTIF($W$17:W75,W75)=1,IF(W75&lt;&gt;"MALIN CİNSİ 1",IF(W75&lt;&gt;0,ROW(W75),"")))</f>
        <v>0</v>
      </c>
      <c r="AA75" s="3" t="e">
        <f>SMALL($Y$17:$Y$162,ROWS($A$7:A65))</f>
        <v>#NUM!</v>
      </c>
      <c r="AE75" s="3" t="str">
        <f t="shared" si="9"/>
        <v/>
      </c>
    </row>
    <row r="76" spans="1:31" ht="24.95" customHeight="1" x14ac:dyDescent="0.25">
      <c r="A76" s="11">
        <v>45</v>
      </c>
      <c r="B76" s="12"/>
      <c r="C76" s="33"/>
      <c r="D76" s="12"/>
      <c r="E76" s="17"/>
      <c r="F76" s="12"/>
      <c r="G76" s="12"/>
      <c r="H76" s="13"/>
      <c r="I76" s="13"/>
      <c r="J76" s="13">
        <f t="shared" si="19"/>
        <v>0</v>
      </c>
      <c r="K76" s="13">
        <f t="shared" si="12"/>
        <v>0</v>
      </c>
      <c r="L76" s="13"/>
      <c r="M76" s="13" t="str">
        <f t="shared" si="18"/>
        <v/>
      </c>
      <c r="N76" s="34"/>
      <c r="O76" s="46" t="str">
        <f t="shared" si="5"/>
        <v>BOŞ</v>
      </c>
      <c r="P76" s="46">
        <f t="shared" ca="1" si="14"/>
        <v>0</v>
      </c>
      <c r="Q76" s="2" t="str">
        <f ca="1">IFERROR(IF(COUNTIF($E$17:E76,E76)=1,IF(AND(_xlfn.DAYS(TODAY(),E76)&gt;34,U76=0),"HATA"),"DOĞRU"),"HATA")</f>
        <v>DOĞRU</v>
      </c>
      <c r="R76" s="34" t="str">
        <f t="shared" si="7"/>
        <v>DOĞRU</v>
      </c>
      <c r="S76" s="34"/>
      <c r="T76" s="23">
        <f>IF(COUNTIF($F$17:F76,F76)=1,IF(SUMIF($F$17:$F$162,F76,$M$17:$M$162)&gt;=4250000,4250,SUMIF($F$17:$F$162,F76,$M$17:$M$162)*0.001),0)</f>
        <v>0</v>
      </c>
      <c r="U76" s="47" t="str">
        <f t="shared" ca="1" si="15"/>
        <v/>
      </c>
      <c r="V76" s="13" t="str">
        <f t="shared" si="16"/>
        <v/>
      </c>
      <c r="W76" s="13">
        <f t="shared" si="17"/>
        <v>0</v>
      </c>
      <c r="Y76" s="3" t="b">
        <f>IF(COUNTIF($W$17:W76,W76)=1,IF(W76&lt;&gt;"MALIN CİNSİ 1",IF(W76&lt;&gt;0,ROW(W76),"")))</f>
        <v>0</v>
      </c>
      <c r="AA76" s="3" t="e">
        <f>SMALL($Y$17:$Y$162,ROWS($A$7:A66))</f>
        <v>#NUM!</v>
      </c>
      <c r="AE76" s="3" t="str">
        <f t="shared" si="9"/>
        <v/>
      </c>
    </row>
    <row r="77" spans="1:31" ht="24.95" customHeight="1" x14ac:dyDescent="0.25">
      <c r="A77" s="11">
        <v>46</v>
      </c>
      <c r="B77" s="12"/>
      <c r="C77" s="33"/>
      <c r="D77" s="12"/>
      <c r="E77" s="17"/>
      <c r="F77" s="12"/>
      <c r="G77" s="12"/>
      <c r="H77" s="13"/>
      <c r="I77" s="13"/>
      <c r="J77" s="13">
        <f t="shared" si="19"/>
        <v>0</v>
      </c>
      <c r="K77" s="13">
        <f t="shared" si="12"/>
        <v>0</v>
      </c>
      <c r="L77" s="13"/>
      <c r="M77" s="13" t="str">
        <f t="shared" si="18"/>
        <v/>
      </c>
      <c r="N77" s="34"/>
      <c r="O77" s="46" t="str">
        <f t="shared" si="5"/>
        <v>BOŞ</v>
      </c>
      <c r="P77" s="46">
        <f t="shared" ca="1" si="14"/>
        <v>0</v>
      </c>
      <c r="Q77" s="2" t="str">
        <f ca="1">IFERROR(IF(COUNTIF($E$17:E77,E77)=1,IF(AND(_xlfn.DAYS(TODAY(),E77)&gt;34,U77=0),"HATA"),"DOĞRU"),"HATA")</f>
        <v>DOĞRU</v>
      </c>
      <c r="R77" s="34" t="str">
        <f t="shared" si="7"/>
        <v>DOĞRU</v>
      </c>
      <c r="S77" s="34"/>
      <c r="T77" s="23">
        <f>IF(COUNTIF($F$17:F77,F77)=1,IF(SUMIF($F$17:$F$162,F77,$M$17:$M$162)&gt;=4250000,4250,SUMIF($F$17:$F$162,F77,$M$17:$M$162)*0.001),0)</f>
        <v>0</v>
      </c>
      <c r="U77" s="47" t="str">
        <f t="shared" ca="1" si="15"/>
        <v/>
      </c>
      <c r="V77" s="13" t="str">
        <f t="shared" si="16"/>
        <v/>
      </c>
      <c r="W77" s="13">
        <f t="shared" si="17"/>
        <v>0</v>
      </c>
      <c r="Y77" s="3" t="b">
        <f>IF(COUNTIF($W$17:W77,W77)=1,IF(W77&lt;&gt;"MALIN CİNSİ 1",IF(W77&lt;&gt;0,ROW(W77),"")))</f>
        <v>0</v>
      </c>
      <c r="AA77" s="3" t="e">
        <f>SMALL($Y$17:$Y$162,ROWS($A$7:A67))</f>
        <v>#NUM!</v>
      </c>
      <c r="AE77" s="3" t="str">
        <f t="shared" si="9"/>
        <v/>
      </c>
    </row>
    <row r="78" spans="1:31" ht="24.95" customHeight="1" x14ac:dyDescent="0.25">
      <c r="A78" s="11">
        <v>47</v>
      </c>
      <c r="B78" s="12"/>
      <c r="C78" s="33"/>
      <c r="D78" s="12"/>
      <c r="E78" s="17"/>
      <c r="F78" s="12"/>
      <c r="G78" s="12"/>
      <c r="H78" s="13"/>
      <c r="I78" s="13"/>
      <c r="J78" s="13">
        <f t="shared" si="19"/>
        <v>0</v>
      </c>
      <c r="K78" s="13">
        <f t="shared" si="12"/>
        <v>0</v>
      </c>
      <c r="L78" s="13"/>
      <c r="M78" s="13" t="str">
        <f t="shared" si="18"/>
        <v/>
      </c>
      <c r="N78" s="34"/>
      <c r="O78" s="46" t="str">
        <f t="shared" si="5"/>
        <v>BOŞ</v>
      </c>
      <c r="P78" s="46">
        <f t="shared" ca="1" si="14"/>
        <v>0</v>
      </c>
      <c r="Q78" s="2" t="str">
        <f ca="1">IFERROR(IF(COUNTIF($E$17:E78,E78)=1,IF(AND(_xlfn.DAYS(TODAY(),E78)&gt;34,U78=0),"HATA"),"DOĞRU"),"HATA")</f>
        <v>DOĞRU</v>
      </c>
      <c r="R78" s="34" t="str">
        <f t="shared" si="7"/>
        <v>DOĞRU</v>
      </c>
      <c r="S78" s="34"/>
      <c r="T78" s="23">
        <f>IF(COUNTIF($F$17:F78,F78)=1,IF(SUMIF($F$17:$F$162,F78,$M$17:$M$162)&gt;=4250000,4250,SUMIF($F$17:$F$162,F78,$M$17:$M$162)*0.001),0)</f>
        <v>0</v>
      </c>
      <c r="U78" s="47" t="str">
        <f t="shared" ca="1" si="15"/>
        <v/>
      </c>
      <c r="V78" s="13" t="str">
        <f t="shared" si="16"/>
        <v/>
      </c>
      <c r="W78" s="13">
        <f t="shared" si="17"/>
        <v>0</v>
      </c>
      <c r="Y78" s="3" t="b">
        <f>IF(COUNTIF($W$17:W78,W78)=1,IF(W78&lt;&gt;"MALIN CİNSİ 1",IF(W78&lt;&gt;0,ROW(W78),"")))</f>
        <v>0</v>
      </c>
      <c r="AA78" s="3" t="e">
        <f>SMALL($Y$17:$Y$162,ROWS($A$7:A68))</f>
        <v>#NUM!</v>
      </c>
      <c r="AE78" s="3" t="str">
        <f t="shared" si="9"/>
        <v/>
      </c>
    </row>
    <row r="79" spans="1:31" ht="24.95" customHeight="1" x14ac:dyDescent="0.25">
      <c r="A79" s="11">
        <v>48</v>
      </c>
      <c r="B79" s="12"/>
      <c r="C79" s="33"/>
      <c r="D79" s="12"/>
      <c r="E79" s="17"/>
      <c r="F79" s="12"/>
      <c r="G79" s="12"/>
      <c r="H79" s="13"/>
      <c r="I79" s="13"/>
      <c r="J79" s="13">
        <f t="shared" si="19"/>
        <v>0</v>
      </c>
      <c r="K79" s="13">
        <f t="shared" si="12"/>
        <v>0</v>
      </c>
      <c r="L79" s="13"/>
      <c r="M79" s="13" t="str">
        <f t="shared" si="18"/>
        <v/>
      </c>
      <c r="N79" s="34"/>
      <c r="O79" s="46" t="str">
        <f t="shared" si="5"/>
        <v>BOŞ</v>
      </c>
      <c r="P79" s="46">
        <f t="shared" ca="1" si="14"/>
        <v>0</v>
      </c>
      <c r="Q79" s="2" t="str">
        <f ca="1">IFERROR(IF(COUNTIF($E$17:E79,E79)=1,IF(AND(_xlfn.DAYS(TODAY(),E79)&gt;34,U79=0),"HATA"),"DOĞRU"),"HATA")</f>
        <v>DOĞRU</v>
      </c>
      <c r="R79" s="34" t="str">
        <f t="shared" si="7"/>
        <v>DOĞRU</v>
      </c>
      <c r="S79" s="34"/>
      <c r="T79" s="23">
        <f>IF(COUNTIF($F$17:F79,F79)=1,IF(SUMIF($F$17:$F$162,F79,$M$17:$M$162)&gt;=4250000,4250,SUMIF($F$17:$F$162,F79,$M$17:$M$162)*0.001),0)</f>
        <v>0</v>
      </c>
      <c r="U79" s="47" t="str">
        <f t="shared" ca="1" si="15"/>
        <v/>
      </c>
      <c r="V79" s="13" t="str">
        <f t="shared" si="16"/>
        <v/>
      </c>
      <c r="W79" s="13">
        <f t="shared" si="17"/>
        <v>0</v>
      </c>
      <c r="Y79" s="3" t="b">
        <f>IF(COUNTIF($W$17:W79,W79)=1,IF(W79&lt;&gt;"MALIN CİNSİ 1",IF(W79&lt;&gt;0,ROW(W79),"")))</f>
        <v>0</v>
      </c>
      <c r="AA79" s="3" t="e">
        <f>SMALL($Y$17:$Y$162,ROWS($A$7:A69))</f>
        <v>#NUM!</v>
      </c>
      <c r="AE79" s="3" t="str">
        <f t="shared" si="9"/>
        <v/>
      </c>
    </row>
    <row r="80" spans="1:31" ht="24.95" customHeight="1" x14ac:dyDescent="0.25">
      <c r="A80" s="11">
        <v>49</v>
      </c>
      <c r="B80" s="12"/>
      <c r="C80" s="33"/>
      <c r="D80" s="12"/>
      <c r="E80" s="17"/>
      <c r="F80" s="12"/>
      <c r="G80" s="12"/>
      <c r="H80" s="13"/>
      <c r="I80" s="13"/>
      <c r="J80" s="13">
        <f t="shared" si="19"/>
        <v>0</v>
      </c>
      <c r="K80" s="13">
        <f t="shared" si="12"/>
        <v>0</v>
      </c>
      <c r="L80" s="13"/>
      <c r="M80" s="13" t="str">
        <f t="shared" si="18"/>
        <v/>
      </c>
      <c r="N80" s="34"/>
      <c r="O80" s="46" t="str">
        <f t="shared" si="5"/>
        <v>BOŞ</v>
      </c>
      <c r="P80" s="46">
        <f t="shared" ca="1" si="14"/>
        <v>0</v>
      </c>
      <c r="Q80" s="2" t="str">
        <f ca="1">IFERROR(IF(COUNTIF($E$17:E80,E80)=1,IF(AND(_xlfn.DAYS(TODAY(),E80)&gt;34,U80=0),"HATA"),"DOĞRU"),"HATA")</f>
        <v>DOĞRU</v>
      </c>
      <c r="R80" s="34" t="str">
        <f t="shared" si="7"/>
        <v>DOĞRU</v>
      </c>
      <c r="S80" s="34"/>
      <c r="T80" s="23">
        <f>IF(COUNTIF($F$17:F80,F80)=1,IF(SUMIF($F$17:$F$162,F80,$M$17:$M$162)&gt;=4250000,4250,SUMIF($F$17:$F$162,F80,$M$17:$M$162)*0.001),0)</f>
        <v>0</v>
      </c>
      <c r="U80" s="47" t="str">
        <f t="shared" ca="1" si="15"/>
        <v/>
      </c>
      <c r="V80" s="13" t="str">
        <f t="shared" si="16"/>
        <v/>
      </c>
      <c r="W80" s="13">
        <f t="shared" si="17"/>
        <v>0</v>
      </c>
      <c r="Y80" s="3" t="b">
        <f>IF(COUNTIF($W$17:W80,W80)=1,IF(W80&lt;&gt;"MALIN CİNSİ 1",IF(W80&lt;&gt;0,ROW(W80),"")))</f>
        <v>0</v>
      </c>
      <c r="AA80" s="3" t="e">
        <f>SMALL($Y$17:$Y$162,ROWS($A$7:A70))</f>
        <v>#NUM!</v>
      </c>
      <c r="AE80" s="3" t="str">
        <f t="shared" si="9"/>
        <v/>
      </c>
    </row>
    <row r="81" spans="1:31" ht="24.95" customHeight="1" thickBot="1" x14ac:dyDescent="0.3">
      <c r="A81" s="11">
        <v>50</v>
      </c>
      <c r="B81" s="12"/>
      <c r="C81" s="33"/>
      <c r="D81" s="12"/>
      <c r="E81" s="17"/>
      <c r="F81" s="12"/>
      <c r="G81" s="12"/>
      <c r="H81" s="13"/>
      <c r="I81" s="13"/>
      <c r="J81" s="13">
        <f t="shared" si="19"/>
        <v>0</v>
      </c>
      <c r="K81" s="13">
        <f t="shared" si="12"/>
        <v>0</v>
      </c>
      <c r="L81" s="13"/>
      <c r="M81" s="13" t="str">
        <f t="shared" si="18"/>
        <v/>
      </c>
      <c r="N81" s="34"/>
      <c r="O81" s="46" t="str">
        <f t="shared" si="5"/>
        <v>BOŞ</v>
      </c>
      <c r="P81" s="46">
        <f t="shared" ca="1" si="14"/>
        <v>0</v>
      </c>
      <c r="Q81" s="2" t="str">
        <f ca="1">IFERROR(IF(COUNTIF($E$17:E81,E81)=1,IF(AND(_xlfn.DAYS(TODAY(),E81)&gt;34,U81=0),"HATA"),"DOĞRU"),"HATA")</f>
        <v>DOĞRU</v>
      </c>
      <c r="R81" s="34" t="str">
        <f t="shared" si="7"/>
        <v>DOĞRU</v>
      </c>
      <c r="S81" s="34"/>
      <c r="T81" s="23">
        <f>IF(COUNTIF($F$17:F81,F81)=1,IF(SUMIF($F$17:$F$162,F81,$M$17:$M$162)&gt;=4250000,4250,SUMIF($F$17:$F$162,F81,$M$17:$M$162)*0.001),0)</f>
        <v>0</v>
      </c>
      <c r="U81" s="47" t="str">
        <f t="shared" ca="1" si="15"/>
        <v/>
      </c>
      <c r="V81" s="13" t="str">
        <f t="shared" si="16"/>
        <v/>
      </c>
      <c r="W81" s="13">
        <f t="shared" si="17"/>
        <v>0</v>
      </c>
      <c r="Y81" s="3" t="b">
        <f>IF(COUNTIF($W$17:W81,W81)=1,IF(W81&lt;&gt;"MALIN CİNSİ 1",IF(W81&lt;&gt;0,ROW(W81),"")))</f>
        <v>0</v>
      </c>
      <c r="AA81" s="3" t="e">
        <f>SMALL($Y$17:$Y$162,ROWS($A$7:A71))</f>
        <v>#NUM!</v>
      </c>
      <c r="AE81" s="3" t="str">
        <f t="shared" si="9"/>
        <v/>
      </c>
    </row>
    <row r="82" spans="1:31" ht="24.95" customHeight="1" thickTop="1" thickBot="1" x14ac:dyDescent="0.3">
      <c r="A82" s="15" t="s">
        <v>26</v>
      </c>
      <c r="G82" s="9" t="s">
        <v>12</v>
      </c>
      <c r="H82" s="29">
        <f>SUM(H56:H81)</f>
        <v>0</v>
      </c>
      <c r="I82" s="10"/>
      <c r="J82" s="29">
        <f>SUM(J56:J81)</f>
        <v>0</v>
      </c>
      <c r="K82" s="29">
        <f>SUM(K56:K81)</f>
        <v>0</v>
      </c>
      <c r="L82" s="29">
        <f>SUM(L56:L81)</f>
        <v>0</v>
      </c>
      <c r="M82" s="29">
        <f>SUM(M56:M81)</f>
        <v>0</v>
      </c>
      <c r="N82" s="34"/>
      <c r="O82" s="46"/>
      <c r="P82" s="34"/>
      <c r="Q82" s="2" t="str">
        <f ca="1">IFERROR(IF(COUNTIF($E$17:E82,E82)=1,IF(AND(_xlfn.DAYS(TODAY(),E82)&gt;34,U82=0),"HATA"),"DOĞRU"),"HATA")</f>
        <v>DOĞRU</v>
      </c>
      <c r="R82" s="34" t="str">
        <f t="shared" ref="R82:R145" si="20">IF(AND(B82&lt;&gt;"",M82&lt;&gt;""),IFERROR(DATEVALUE(E82),"DOĞRU"),"DOĞRU")</f>
        <v>DOĞRU</v>
      </c>
      <c r="S82" s="34"/>
      <c r="T82" s="27">
        <f>SUM(T57:T81)</f>
        <v>0</v>
      </c>
      <c r="U82" s="27">
        <f ca="1">SUM(U57:U81)</f>
        <v>0</v>
      </c>
      <c r="V82" s="27">
        <f>SUM(V57:V81)</f>
        <v>0</v>
      </c>
      <c r="Y82" s="3" t="b">
        <f>IF(COUNTIF($W$17:W82,W82)=1,IF(W82&lt;&gt;"MALIN CİNSİ 1",IF(W82&lt;&gt;0,ROW(W82),"")))</f>
        <v>0</v>
      </c>
      <c r="AA82" s="3" t="e">
        <f>SMALL($Y$17:$Y$162,ROWS($A$7:A77))</f>
        <v>#NUM!</v>
      </c>
      <c r="AE82" s="3" t="str">
        <f t="shared" ref="AE82:AE145" si="21">IF(B82="","",MONTH(E82))</f>
        <v/>
      </c>
    </row>
    <row r="83" spans="1:31" ht="15.95" customHeight="1" thickTop="1" x14ac:dyDescent="0.25">
      <c r="N83" s="34"/>
      <c r="O83" s="46"/>
      <c r="P83" s="34"/>
      <c r="Q83" s="2" t="str">
        <f ca="1">IFERROR(IF(COUNTIF($E$17:E83,E83)=1,IF(AND(_xlfn.DAYS(TODAY(),E83)&gt;34,U83=0),"HATA"),"DOĞRU"),"HATA")</f>
        <v>DOĞRU</v>
      </c>
      <c r="R83" s="34" t="str">
        <f t="shared" si="20"/>
        <v>DOĞRU</v>
      </c>
      <c r="S83" s="34"/>
      <c r="Y83" s="3" t="b">
        <f>IF(COUNTIF($W$17:W83,W83)=1,IF(W83&lt;&gt;"MALIN CİNSİ 1",IF(W83&lt;&gt;0,ROW(W83),"")))</f>
        <v>0</v>
      </c>
      <c r="AA83" s="3" t="e">
        <f>SMALL($Y$17:$Y$162,ROWS($A$7:A78))</f>
        <v>#NUM!</v>
      </c>
      <c r="AE83" s="3" t="str">
        <f t="shared" si="21"/>
        <v/>
      </c>
    </row>
    <row r="84" spans="1:31" ht="15.95" customHeight="1" x14ac:dyDescent="0.25">
      <c r="N84" s="34"/>
      <c r="O84" s="46"/>
      <c r="P84" s="34"/>
      <c r="Q84" s="2" t="str">
        <f ca="1">IFERROR(IF(COUNTIF($E$17:E84,E84)=1,IF(AND(_xlfn.DAYS(TODAY(),E84)&gt;34,U84=0),"HATA"),"DOĞRU"),"HATA")</f>
        <v>DOĞRU</v>
      </c>
      <c r="R84" s="34" t="str">
        <f t="shared" si="20"/>
        <v>DOĞRU</v>
      </c>
      <c r="S84" s="34"/>
      <c r="Y84" s="3" t="b">
        <f>IF(COUNTIF($W$17:W84,W84)=1,IF(W84&lt;&gt;"MALIN CİNSİ 1",IF(W84&lt;&gt;0,ROW(W84),"")))</f>
        <v>0</v>
      </c>
      <c r="AA84" s="3" t="e">
        <f>SMALL($Y$17:$Y$162,ROWS($A$7:A79))</f>
        <v>#NUM!</v>
      </c>
      <c r="AE84" s="3" t="str">
        <f t="shared" si="21"/>
        <v/>
      </c>
    </row>
    <row r="85" spans="1:31" ht="15.95" customHeight="1" thickBot="1" x14ac:dyDescent="0.3">
      <c r="N85" s="34"/>
      <c r="O85" s="46"/>
      <c r="P85" s="34"/>
      <c r="Q85" s="2" t="str">
        <f ca="1">IFERROR(IF(COUNTIF($E$17:E85,E85)=1,IF(AND(_xlfn.DAYS(TODAY(),E85)&gt;34,U85=0),"HATA"),"DOĞRU"),"HATA")</f>
        <v>DOĞRU</v>
      </c>
      <c r="R85" s="34" t="str">
        <f t="shared" si="20"/>
        <v>DOĞRU</v>
      </c>
      <c r="S85" s="34"/>
      <c r="Y85" s="3" t="b">
        <f>IF(COUNTIF($W$17:W85,W85)=1,IF(W85&lt;&gt;"MALIN CİNSİ 1",IF(W85&lt;&gt;0,ROW(W85),"")))</f>
        <v>0</v>
      </c>
      <c r="AA85" s="3" t="e">
        <f>SMALL($Y$17:$Y$162,ROWS($A$7:A80))</f>
        <v>#NUM!</v>
      </c>
      <c r="AE85" s="3" t="str">
        <f t="shared" si="21"/>
        <v/>
      </c>
    </row>
    <row r="86" spans="1:31" ht="15.95" customHeight="1" thickTop="1" x14ac:dyDescent="0.25">
      <c r="A86" s="94" t="s">
        <v>27</v>
      </c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6"/>
      <c r="N86" s="34"/>
      <c r="O86" s="46"/>
      <c r="P86" s="34"/>
      <c r="Q86" s="2" t="str">
        <f ca="1">IFERROR(IF(COUNTIF($E$17:E86,E86)=1,IF(AND(_xlfn.DAYS(TODAY(),E86)&gt;34,U86=0),"HATA"),"DOĞRU"),"HATA")</f>
        <v>DOĞRU</v>
      </c>
      <c r="R86" s="34" t="str">
        <f t="shared" si="20"/>
        <v>DOĞRU</v>
      </c>
      <c r="S86" s="34"/>
      <c r="T86" s="14"/>
      <c r="U86" s="14"/>
      <c r="V86" s="14"/>
      <c r="W86" s="14"/>
      <c r="Y86" s="3" t="b">
        <f>IF(COUNTIF($W$17:W86,W86)=1,IF(W86&lt;&gt;"MALIN CİNSİ 1",IF(W86&lt;&gt;0,ROW(W86),"")))</f>
        <v>0</v>
      </c>
      <c r="AA86" s="3" t="e">
        <f>SMALL($Y$17:$Y$162,ROWS($A$7:A81))</f>
        <v>#NUM!</v>
      </c>
      <c r="AE86" s="3" t="str">
        <f t="shared" si="21"/>
        <v/>
      </c>
    </row>
    <row r="87" spans="1:31" ht="15.95" customHeight="1" x14ac:dyDescent="0.25">
      <c r="A87" s="67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97"/>
      <c r="N87" s="34"/>
      <c r="O87" s="46"/>
      <c r="P87" s="34"/>
      <c r="Q87" s="2" t="str">
        <f ca="1">IFERROR(IF(COUNTIF($E$17:E87,E87)=1,IF(AND(_xlfn.DAYS(TODAY(),E87)&gt;34,U87=0),"HATA"),"DOĞRU"),"HATA")</f>
        <v>DOĞRU</v>
      </c>
      <c r="R87" s="34" t="str">
        <f t="shared" si="20"/>
        <v>DOĞRU</v>
      </c>
      <c r="S87" s="34"/>
      <c r="T87" s="14"/>
      <c r="U87" s="14"/>
      <c r="V87" s="14"/>
      <c r="W87" s="14"/>
      <c r="Y87" s="3" t="b">
        <f>IF(COUNTIF($W$17:W87,W87)=1,IF(W87&lt;&gt;"MALIN CİNSİ 1",IF(W87&lt;&gt;0,ROW(W87),"")))</f>
        <v>0</v>
      </c>
      <c r="AA87" s="3" t="e">
        <f>SMALL($Y$17:$Y$162,ROWS($A$7:A81))</f>
        <v>#NUM!</v>
      </c>
      <c r="AE87" s="3" t="str">
        <f t="shared" si="21"/>
        <v/>
      </c>
    </row>
    <row r="88" spans="1:31" ht="15.95" customHeight="1" x14ac:dyDescent="0.25">
      <c r="A88" s="67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97"/>
      <c r="N88" s="34"/>
      <c r="O88" s="46"/>
      <c r="P88" s="34"/>
      <c r="Q88" s="2" t="str">
        <f ca="1">IFERROR(IF(COUNTIF($E$17:E88,E88)=1,IF(AND(_xlfn.DAYS(TODAY(),E88)&gt;34,U88=0),"HATA"),"DOĞRU"),"HATA")</f>
        <v>DOĞRU</v>
      </c>
      <c r="R88" s="34" t="str">
        <f t="shared" si="20"/>
        <v>DOĞRU</v>
      </c>
      <c r="S88" s="34"/>
      <c r="T88" s="14"/>
      <c r="U88" s="14"/>
      <c r="V88" s="14"/>
      <c r="W88" s="14"/>
      <c r="Y88" s="3" t="b">
        <f>IF(COUNTIF($W$17:W88,W88)=1,IF(W88&lt;&gt;"MALIN CİNSİ 1",IF(W88&lt;&gt;0,ROW(W88),"")))</f>
        <v>0</v>
      </c>
      <c r="AA88" s="3" t="e">
        <f>SMALL($Y$17:$Y$162,ROWS($A$7:A81))</f>
        <v>#NUM!</v>
      </c>
      <c r="AE88" s="3" t="str">
        <f t="shared" si="21"/>
        <v/>
      </c>
    </row>
    <row r="89" spans="1:31" ht="15.95" customHeight="1" x14ac:dyDescent="0.25">
      <c r="A89" s="67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97"/>
      <c r="N89" s="34"/>
      <c r="O89" s="46"/>
      <c r="P89" s="34"/>
      <c r="Q89" s="2" t="str">
        <f ca="1">IFERROR(IF(COUNTIF($E$17:E89,E89)=1,IF(AND(_xlfn.DAYS(TODAY(),E89)&gt;34,U89=0),"HATA"),"DOĞRU"),"HATA")</f>
        <v>DOĞRU</v>
      </c>
      <c r="R89" s="34" t="str">
        <f t="shared" si="20"/>
        <v>DOĞRU</v>
      </c>
      <c r="S89" s="34"/>
      <c r="T89" s="14"/>
      <c r="U89" s="14"/>
      <c r="V89" s="14"/>
      <c r="W89" s="14"/>
      <c r="Y89" s="3" t="b">
        <f>IF(COUNTIF($W$17:W89,W89)=1,IF(W89&lt;&gt;"MALIN CİNSİ 1",IF(W89&lt;&gt;0,ROW(W89),"")))</f>
        <v>0</v>
      </c>
      <c r="AA89" s="3" t="e">
        <f>SMALL($Y$17:$Y$162,ROWS($A$7:A81))</f>
        <v>#NUM!</v>
      </c>
      <c r="AE89" s="3" t="str">
        <f t="shared" si="21"/>
        <v/>
      </c>
    </row>
    <row r="90" spans="1:31" ht="15.95" customHeight="1" x14ac:dyDescent="0.25">
      <c r="A90" s="67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97"/>
      <c r="N90" s="34"/>
      <c r="O90" s="46"/>
      <c r="P90" s="34"/>
      <c r="Q90" s="2" t="str">
        <f ca="1">IFERROR(IF(COUNTIF($E$17:E90,E90)=1,IF(AND(_xlfn.DAYS(TODAY(),E90)&gt;34,U90=0),"HATA"),"DOĞRU"),"HATA")</f>
        <v>DOĞRU</v>
      </c>
      <c r="R90" s="34" t="str">
        <f t="shared" si="20"/>
        <v>DOĞRU</v>
      </c>
      <c r="S90" s="34"/>
      <c r="T90" s="14"/>
      <c r="U90" s="14"/>
      <c r="V90" s="14"/>
      <c r="W90" s="14"/>
      <c r="Y90" s="3" t="b">
        <f>IF(COUNTIF($W$17:W90,W90)=1,IF(W90&lt;&gt;"MALIN CİNSİ 1",IF(W90&lt;&gt;0,ROW(W90),"")))</f>
        <v>0</v>
      </c>
      <c r="AA90" s="3" t="e">
        <f>SMALL($Y$17:$Y$162,ROWS($A$7:A81))</f>
        <v>#NUM!</v>
      </c>
      <c r="AE90" s="3" t="str">
        <f t="shared" si="21"/>
        <v/>
      </c>
    </row>
    <row r="91" spans="1:31" ht="15.95" customHeight="1" thickBot="1" x14ac:dyDescent="0.3">
      <c r="A91" s="67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97"/>
      <c r="N91" s="34"/>
      <c r="O91" s="46"/>
      <c r="P91" s="34"/>
      <c r="Q91" s="2" t="str">
        <f ca="1">IFERROR(IF(COUNTIF($E$17:E91,E91)=1,IF(AND(_xlfn.DAYS(TODAY(),E91)&gt;34,U91=0),"HATA"),"DOĞRU"),"HATA")</f>
        <v>DOĞRU</v>
      </c>
      <c r="R91" s="34" t="str">
        <f t="shared" si="20"/>
        <v>DOĞRU</v>
      </c>
      <c r="S91" s="34"/>
      <c r="T91" s="14"/>
      <c r="U91" s="14"/>
      <c r="V91" s="14"/>
      <c r="W91" s="14"/>
      <c r="Y91" s="3" t="b">
        <f>IF(COUNTIF($W$17:W91,W91)=1,IF(W91&lt;&gt;"MALIN CİNSİ 1",IF(W91&lt;&gt;0,ROW(W91),"")))</f>
        <v>0</v>
      </c>
      <c r="AA91" s="3" t="e">
        <f>SMALL($Y$17:$Y$162,ROWS($A$7:A81))</f>
        <v>#NUM!</v>
      </c>
      <c r="AE91" s="3" t="str">
        <f t="shared" si="21"/>
        <v/>
      </c>
    </row>
    <row r="92" spans="1:31" ht="24.95" customHeight="1" thickTop="1" x14ac:dyDescent="0.25">
      <c r="A92" s="84" t="s">
        <v>23</v>
      </c>
      <c r="B92" s="85"/>
      <c r="C92" s="85"/>
      <c r="D92" s="85"/>
      <c r="E92" s="85"/>
      <c r="F92" s="86"/>
      <c r="G92" s="84" t="s">
        <v>24</v>
      </c>
      <c r="H92" s="85"/>
      <c r="I92" s="85"/>
      <c r="J92" s="86"/>
      <c r="K92" s="81" t="s">
        <v>25</v>
      </c>
      <c r="L92" s="82"/>
      <c r="M92" s="83"/>
      <c r="N92" s="34"/>
      <c r="O92" s="46"/>
      <c r="P92" s="34"/>
      <c r="Q92" s="2" t="str">
        <f ca="1">IFERROR(IF(COUNTIF($E$17:E92,E92)=1,IF(AND(_xlfn.DAYS(TODAY(),E92)&gt;34,U92=0),"HATA"),"DOĞRU"),"HATA")</f>
        <v>DOĞRU</v>
      </c>
      <c r="R92" s="34" t="str">
        <f t="shared" si="20"/>
        <v>DOĞRU</v>
      </c>
      <c r="S92" s="34"/>
      <c r="T92" s="31"/>
      <c r="U92" s="14"/>
      <c r="V92" s="14"/>
      <c r="W92" s="14"/>
      <c r="Y92" s="3" t="b">
        <f>IF(COUNTIF($W$17:W92,W92)=1,IF(W92&lt;&gt;"MALIN CİNSİ 1",IF(W92&lt;&gt;0,ROW(W92),"")))</f>
        <v>0</v>
      </c>
      <c r="AA92" s="3" t="e">
        <f>SMALL($Y$17:$Y$162,ROWS($A$7:A82))</f>
        <v>#NUM!</v>
      </c>
      <c r="AE92" s="3" t="str">
        <f t="shared" si="21"/>
        <v/>
      </c>
    </row>
    <row r="93" spans="1:31" ht="24.95" customHeight="1" x14ac:dyDescent="0.25">
      <c r="A93" s="81" t="str">
        <f>A14</f>
        <v/>
      </c>
      <c r="B93" s="82"/>
      <c r="C93" s="82"/>
      <c r="D93" s="82"/>
      <c r="E93" s="82"/>
      <c r="F93" s="83"/>
      <c r="G93" s="81" t="str">
        <f>G14</f>
        <v/>
      </c>
      <c r="H93" s="82"/>
      <c r="I93" s="82"/>
      <c r="J93" s="83"/>
      <c r="K93" s="81">
        <f>K14</f>
        <v>0</v>
      </c>
      <c r="L93" s="82"/>
      <c r="M93" s="83"/>
      <c r="N93" s="34"/>
      <c r="O93" s="46"/>
      <c r="P93" s="34"/>
      <c r="Q93" s="2" t="str">
        <f ca="1">IFERROR(IF(COUNTIF($E$17:E93,E93)=1,IF(AND(_xlfn.DAYS(TODAY(),E93)&gt;34,U93=0),"HATA"),"DOĞRU"),"HATA")</f>
        <v>DOĞRU</v>
      </c>
      <c r="R93" s="34" t="str">
        <f t="shared" si="20"/>
        <v>DOĞRU</v>
      </c>
      <c r="S93" s="34"/>
      <c r="T93" s="31"/>
      <c r="U93" s="14"/>
      <c r="V93" s="14"/>
      <c r="W93" s="14"/>
      <c r="Y93" s="3" t="b">
        <f>IF(COUNTIF($W$17:W93,W93)=1,IF(W93&lt;&gt;"MALIN CİNSİ 1",IF(W93&lt;&gt;0,ROW(W93),"")))</f>
        <v>0</v>
      </c>
      <c r="AA93" s="3" t="e">
        <f>SMALL($Y$17:$Y$162,ROWS($A$7:A83))</f>
        <v>#NUM!</v>
      </c>
      <c r="AE93" s="3" t="str">
        <f t="shared" si="21"/>
        <v/>
      </c>
    </row>
    <row r="94" spans="1:31" ht="15.95" customHeight="1" x14ac:dyDescent="0.25">
      <c r="A94" s="68" t="s">
        <v>7</v>
      </c>
      <c r="B94" s="70" t="s">
        <v>0</v>
      </c>
      <c r="C94" s="72" t="s">
        <v>22</v>
      </c>
      <c r="D94" s="70" t="s">
        <v>1</v>
      </c>
      <c r="E94" s="70" t="s">
        <v>21</v>
      </c>
      <c r="F94" s="70" t="s">
        <v>8</v>
      </c>
      <c r="G94" s="79" t="s">
        <v>2</v>
      </c>
      <c r="H94" s="79" t="s">
        <v>3</v>
      </c>
      <c r="I94" s="79" t="s">
        <v>20</v>
      </c>
      <c r="J94" s="79" t="s">
        <v>4</v>
      </c>
      <c r="K94" s="79" t="s">
        <v>5</v>
      </c>
      <c r="L94" s="79" t="s">
        <v>6</v>
      </c>
      <c r="M94" s="80" t="s">
        <v>9</v>
      </c>
      <c r="N94" s="34"/>
      <c r="O94" s="46"/>
      <c r="P94" s="34"/>
      <c r="Q94" s="2" t="str">
        <f ca="1">IFERROR(IF(COUNTIF($E$17:E94,E94)=1,IF(AND(_xlfn.DAYS(TODAY(),E94)&gt;34,U94=0),"HATA"),"DOĞRU"),"HATA")</f>
        <v>DOĞRU</v>
      </c>
      <c r="R94" s="34" t="str">
        <f t="shared" si="20"/>
        <v>DOĞRU</v>
      </c>
      <c r="S94" s="34"/>
      <c r="T94" s="74" t="s">
        <v>10</v>
      </c>
      <c r="U94" s="74" t="s">
        <v>11</v>
      </c>
      <c r="V94" s="74" t="s">
        <v>12</v>
      </c>
      <c r="W94" s="74" t="s">
        <v>13</v>
      </c>
      <c r="Y94" s="3" t="b">
        <f>IF(COUNTIF($W$17:W94,W94)=1,IF(W94&lt;&gt;"MALIN CİNSİ 1",IF(W94&lt;&gt;0,ROW(W94),"")))</f>
        <v>0</v>
      </c>
      <c r="AA94" s="3" t="e">
        <f>SMALL($Y$17:$Y$162,ROWS($A$7:A84))</f>
        <v>#NUM!</v>
      </c>
      <c r="AE94" s="3" t="e">
        <f t="shared" si="21"/>
        <v>#VALUE!</v>
      </c>
    </row>
    <row r="95" spans="1:31" ht="15.95" customHeight="1" x14ac:dyDescent="0.25">
      <c r="A95" s="69"/>
      <c r="B95" s="71"/>
      <c r="C95" s="73"/>
      <c r="D95" s="71"/>
      <c r="E95" s="71"/>
      <c r="F95" s="71"/>
      <c r="G95" s="71"/>
      <c r="H95" s="71"/>
      <c r="I95" s="71"/>
      <c r="J95" s="71"/>
      <c r="K95" s="71"/>
      <c r="L95" s="71"/>
      <c r="M95" s="73"/>
      <c r="N95" s="34"/>
      <c r="O95" s="46"/>
      <c r="P95" s="34"/>
      <c r="Q95" s="2" t="str">
        <f ca="1">IFERROR(IF(COUNTIF($E$17:E95,E95)=1,IF(AND(_xlfn.DAYS(TODAY(),E95)&gt;34,U95=0),"HATA"),"DOĞRU"),"HATA")</f>
        <v>DOĞRU</v>
      </c>
      <c r="R95" s="34" t="str">
        <f t="shared" si="20"/>
        <v>DOĞRU</v>
      </c>
      <c r="S95" s="34"/>
      <c r="T95" s="75"/>
      <c r="U95" s="75"/>
      <c r="V95" s="75"/>
      <c r="W95" s="75"/>
      <c r="Y95" s="3" t="b">
        <f>IF(COUNTIF($W$17:W95,W95)=1,IF(W95&lt;&gt;"MALIN CİNSİ 1",IF(W95&lt;&gt;0,ROW(W95),"")))</f>
        <v>0</v>
      </c>
      <c r="AA95" s="3" t="e">
        <f>SMALL($Y$17:$Y$162,ROWS($A$7:A85))</f>
        <v>#NUM!</v>
      </c>
      <c r="AE95" s="3" t="str">
        <f t="shared" si="21"/>
        <v/>
      </c>
    </row>
    <row r="96" spans="1:31" ht="24.95" customHeight="1" x14ac:dyDescent="0.25">
      <c r="A96" s="41"/>
      <c r="B96" s="76" t="s">
        <v>28</v>
      </c>
      <c r="C96" s="77"/>
      <c r="D96" s="77"/>
      <c r="E96" s="77"/>
      <c r="F96" s="78"/>
      <c r="G96" s="42"/>
      <c r="H96" s="43">
        <f>H82</f>
        <v>0</v>
      </c>
      <c r="I96" s="30"/>
      <c r="J96" s="30">
        <f>J82</f>
        <v>0</v>
      </c>
      <c r="K96" s="30">
        <f>K82</f>
        <v>0</v>
      </c>
      <c r="L96" s="30">
        <f>L82</f>
        <v>0</v>
      </c>
      <c r="M96" s="30">
        <f>M82</f>
        <v>0</v>
      </c>
      <c r="N96" s="34"/>
      <c r="O96" s="46"/>
      <c r="P96" s="34"/>
      <c r="Q96" s="2" t="str">
        <f ca="1">IFERROR(IF(COUNTIF($E$17:E96,E96)=1,IF(AND(_xlfn.DAYS(TODAY(),E96)&gt;34,U96=0),"HATA"),"DOĞRU"),"HATA")</f>
        <v>DOĞRU</v>
      </c>
      <c r="R96" s="34" t="str">
        <f t="shared" si="20"/>
        <v>DOĞRU</v>
      </c>
      <c r="S96" s="34"/>
      <c r="T96" s="23"/>
      <c r="U96" s="26"/>
      <c r="V96" s="16"/>
      <c r="W96" s="16"/>
      <c r="Y96" s="3" t="b">
        <f>IF(COUNTIF($W$17:W96,W96)=1,IF(W96&lt;&gt;"MALIN CİNSİ 1",IF(W96&lt;&gt;0,ROW(W96),"")))</f>
        <v>0</v>
      </c>
      <c r="AA96" s="3" t="e">
        <f>SMALL($Y$17:$Y$162,ROWS($A$7:A86))</f>
        <v>#NUM!</v>
      </c>
      <c r="AE96" s="3">
        <f t="shared" si="21"/>
        <v>1</v>
      </c>
    </row>
    <row r="97" spans="1:31" ht="24.95" customHeight="1" x14ac:dyDescent="0.25">
      <c r="A97" s="11">
        <v>51</v>
      </c>
      <c r="B97" s="12"/>
      <c r="C97" s="33"/>
      <c r="D97" s="12"/>
      <c r="E97" s="17"/>
      <c r="F97" s="12"/>
      <c r="G97" s="12"/>
      <c r="H97" s="13"/>
      <c r="I97" s="13"/>
      <c r="J97" s="44">
        <f>H97*I97</f>
        <v>0</v>
      </c>
      <c r="K97" s="44">
        <f t="shared" ref="K97:K121" si="22">J97*$Z$12%</f>
        <v>0</v>
      </c>
      <c r="L97" s="44"/>
      <c r="M97" s="44" t="str">
        <f t="shared" ref="M97:M121" si="23">IF(B97="","",J97-(K97+L97))</f>
        <v/>
      </c>
      <c r="N97" s="34"/>
      <c r="O97" s="46" t="str">
        <f t="shared" ref="O97:O145" si="24">IF(B97&lt;&gt;"",IF(AND(ISNONTEXT(M97),M97&lt;&gt;0,E97&lt;&gt;""),"DOĞRU","YANLIŞ"),"BOŞ")</f>
        <v>BOŞ</v>
      </c>
      <c r="P97" s="46">
        <f t="shared" ref="P97:P121" ca="1" si="25">IFERROR(IF(_xlfn.DAYS(TODAY(),E97)&lt;0,"HATA",),"HATA")</f>
        <v>0</v>
      </c>
      <c r="Q97" s="2" t="str">
        <f ca="1">IFERROR(IF(COUNTIF($E$17:E97,E97)=1,IF(AND(_xlfn.DAYS(TODAY(),E97)&gt;34,U97=0),"HATA"),"DOĞRU"),"HATA")</f>
        <v>DOĞRU</v>
      </c>
      <c r="R97" s="34" t="str">
        <f t="shared" si="20"/>
        <v>DOĞRU</v>
      </c>
      <c r="S97" s="34"/>
      <c r="T97" s="23">
        <f>IF(COUNTIF($F$17:F97,F97)=1,IF(SUMIF($F$17:$F$162,F97,$M$17:$M$162)&gt;=4250000,4250,SUMIF($F$17:$F$162,F97,$M$17:$M$162)*0.001),0)</f>
        <v>0</v>
      </c>
      <c r="U97" s="47" t="str">
        <f t="shared" ref="U97:U121" ca="1" si="26">IF(B97="","",IF(AND(WEEKDAY(TODAY(),2)=1,_xlfn.DAYS(TODAY(),E97)&lt;VLOOKUP(MONTH(TODAY()),$AI$1:$AK$12,3,0)),0,IF(AND(WEEKDAY(TODAY()-1,2)=7,E97=TODAY()-31),0,IF(AND(WEEKDAY(TODAY()-2,2)=6,E97=TODAY()-31),0,IF(AND(WEEKDAY(TODAY()-2,2)=6,E97=TODAY()-32),0,IF(E97&gt;=TODAY()-30,0,IF(AND(DAY(E97)=DAY($AB$7),E97&gt;TODAY()-56),0,T97/2)))))))</f>
        <v/>
      </c>
      <c r="V97" s="13" t="str">
        <f t="shared" ref="V97:V121" si="27">IF(B97="","",T97+U97)</f>
        <v/>
      </c>
      <c r="W97" s="13">
        <f t="shared" ref="W97:W121" si="28">IF(SUMIF($F$17:$F$162,F97,$U$17:$U$162)&gt;0,G97&amp;" "&amp;"CEZA",G97)</f>
        <v>0</v>
      </c>
      <c r="Y97" s="3" t="b">
        <f>IF(COUNTIF($W$17:W97,W97)=1,IF(W97&lt;&gt;"MALIN CİNSİ 1",IF(W97&lt;&gt;0,ROW(W97),"")))</f>
        <v>0</v>
      </c>
      <c r="AA97" s="3" t="e">
        <f>SMALL($Y$17:$Y$162,ROWS($A$7:A87))</f>
        <v>#NUM!</v>
      </c>
      <c r="AE97" s="3" t="str">
        <f t="shared" si="21"/>
        <v/>
      </c>
    </row>
    <row r="98" spans="1:31" ht="24.95" customHeight="1" x14ac:dyDescent="0.25">
      <c r="A98" s="11">
        <v>52</v>
      </c>
      <c r="B98" s="12"/>
      <c r="C98" s="33"/>
      <c r="D98" s="12"/>
      <c r="E98" s="17"/>
      <c r="F98" s="12"/>
      <c r="G98" s="12"/>
      <c r="H98" s="13"/>
      <c r="I98" s="13"/>
      <c r="J98" s="44">
        <f>H98*I98</f>
        <v>0</v>
      </c>
      <c r="K98" s="44">
        <f t="shared" si="22"/>
        <v>0</v>
      </c>
      <c r="L98" s="44"/>
      <c r="M98" s="44" t="str">
        <f t="shared" si="23"/>
        <v/>
      </c>
      <c r="N98" s="34"/>
      <c r="O98" s="46" t="str">
        <f t="shared" si="24"/>
        <v>BOŞ</v>
      </c>
      <c r="P98" s="46">
        <f t="shared" ca="1" si="25"/>
        <v>0</v>
      </c>
      <c r="Q98" s="2" t="str">
        <f ca="1">IFERROR(IF(COUNTIF($E$17:E98,E98)=1,IF(AND(_xlfn.DAYS(TODAY(),E98)&gt;34,U98=0),"HATA"),"DOĞRU"),"HATA")</f>
        <v>DOĞRU</v>
      </c>
      <c r="R98" s="34" t="str">
        <f t="shared" si="20"/>
        <v>DOĞRU</v>
      </c>
      <c r="S98" s="34"/>
      <c r="T98" s="23">
        <f>IF(COUNTIF($F$17:F98,F98)=1,IF(SUMIF($F$17:$F$162,F98,$M$17:$M$162)&gt;=4250000,4250,SUMIF($F$17:$F$162,F98,$M$17:$M$162)*0.001),0)</f>
        <v>0</v>
      </c>
      <c r="U98" s="47" t="str">
        <f t="shared" ca="1" si="26"/>
        <v/>
      </c>
      <c r="V98" s="13" t="str">
        <f t="shared" si="27"/>
        <v/>
      </c>
      <c r="W98" s="13">
        <f t="shared" si="28"/>
        <v>0</v>
      </c>
      <c r="Y98" s="3" t="b">
        <f>IF(COUNTIF($W$17:W98,W98)=1,IF(W98&lt;&gt;"MALIN CİNSİ 1",IF(W98&lt;&gt;0,ROW(W98),"")))</f>
        <v>0</v>
      </c>
      <c r="AA98" s="3" t="e">
        <f>SMALL($Y$17:$Y$162,ROWS($A$7:A88))</f>
        <v>#NUM!</v>
      </c>
      <c r="AE98" s="3" t="str">
        <f t="shared" si="21"/>
        <v/>
      </c>
    </row>
    <row r="99" spans="1:31" ht="24.95" customHeight="1" x14ac:dyDescent="0.25">
      <c r="A99" s="11">
        <v>53</v>
      </c>
      <c r="B99" s="12"/>
      <c r="C99" s="33"/>
      <c r="D99" s="12"/>
      <c r="E99" s="17"/>
      <c r="F99" s="12"/>
      <c r="G99" s="12"/>
      <c r="H99" s="13"/>
      <c r="I99" s="13"/>
      <c r="J99" s="44">
        <f t="shared" ref="J99:J121" si="29">H99*I99</f>
        <v>0</v>
      </c>
      <c r="K99" s="45">
        <f t="shared" si="22"/>
        <v>0</v>
      </c>
      <c r="L99" s="44"/>
      <c r="M99" s="45" t="str">
        <f t="shared" si="23"/>
        <v/>
      </c>
      <c r="N99" s="34"/>
      <c r="O99" s="46" t="str">
        <f t="shared" si="24"/>
        <v>BOŞ</v>
      </c>
      <c r="P99" s="46">
        <f t="shared" ca="1" si="25"/>
        <v>0</v>
      </c>
      <c r="Q99" s="2" t="str">
        <f ca="1">IFERROR(IF(COUNTIF($E$17:E99,E99)=1,IF(AND(_xlfn.DAYS(TODAY(),E99)&gt;34,U99=0),"HATA"),"DOĞRU"),"HATA")</f>
        <v>DOĞRU</v>
      </c>
      <c r="R99" s="34" t="str">
        <f t="shared" si="20"/>
        <v>DOĞRU</v>
      </c>
      <c r="S99" s="34"/>
      <c r="T99" s="23">
        <f>IF(COUNTIF($F$17:F99,F99)=1,IF(SUMIF($F$17:$F$162,F99,$M$17:$M$162)&gt;=4250000,4250,SUMIF($F$17:$F$162,F99,$M$17:$M$162)*0.001),0)</f>
        <v>0</v>
      </c>
      <c r="U99" s="47" t="str">
        <f t="shared" ca="1" si="26"/>
        <v/>
      </c>
      <c r="V99" s="13" t="str">
        <f t="shared" si="27"/>
        <v/>
      </c>
      <c r="W99" s="13">
        <f t="shared" si="28"/>
        <v>0</v>
      </c>
      <c r="Y99" s="3" t="b">
        <f>IF(COUNTIF($W$17:W99,W99)=1,IF(W99&lt;&gt;"MALIN CİNSİ 1",IF(W99&lt;&gt;0,ROW(W99),"")))</f>
        <v>0</v>
      </c>
      <c r="AA99" s="3" t="e">
        <f>SMALL($Y$17:$Y$162,ROWS($A$7:A89))</f>
        <v>#NUM!</v>
      </c>
      <c r="AE99" s="3" t="str">
        <f t="shared" si="21"/>
        <v/>
      </c>
    </row>
    <row r="100" spans="1:31" ht="24.95" customHeight="1" x14ac:dyDescent="0.25">
      <c r="A100" s="11">
        <v>54</v>
      </c>
      <c r="B100" s="12"/>
      <c r="C100" s="33"/>
      <c r="D100" s="12"/>
      <c r="E100" s="17"/>
      <c r="F100" s="12"/>
      <c r="G100" s="12"/>
      <c r="H100" s="13"/>
      <c r="I100" s="13"/>
      <c r="J100" s="44">
        <f t="shared" si="29"/>
        <v>0</v>
      </c>
      <c r="K100" s="44">
        <f t="shared" si="22"/>
        <v>0</v>
      </c>
      <c r="L100" s="44"/>
      <c r="M100" s="44" t="str">
        <f t="shared" si="23"/>
        <v/>
      </c>
      <c r="N100" s="34"/>
      <c r="O100" s="46" t="str">
        <f t="shared" si="24"/>
        <v>BOŞ</v>
      </c>
      <c r="P100" s="46">
        <f t="shared" ca="1" si="25"/>
        <v>0</v>
      </c>
      <c r="Q100" s="2" t="str">
        <f ca="1">IFERROR(IF(COUNTIF($E$17:E100,E100)=1,IF(AND(_xlfn.DAYS(TODAY(),E100)&gt;34,U100=0),"HATA"),"DOĞRU"),"HATA")</f>
        <v>DOĞRU</v>
      </c>
      <c r="R100" s="34" t="str">
        <f t="shared" si="20"/>
        <v>DOĞRU</v>
      </c>
      <c r="S100" s="34"/>
      <c r="T100" s="23">
        <f>IF(COUNTIF($F$17:F100,F100)=1,IF(SUMIF($F$17:$F$162,F100,$M$17:$M$162)&gt;=4250000,4250,SUMIF($F$17:$F$162,F100,$M$17:$M$162)*0.001),0)</f>
        <v>0</v>
      </c>
      <c r="U100" s="47" t="str">
        <f t="shared" ca="1" si="26"/>
        <v/>
      </c>
      <c r="V100" s="13" t="str">
        <f t="shared" si="27"/>
        <v/>
      </c>
      <c r="W100" s="13">
        <f t="shared" si="28"/>
        <v>0</v>
      </c>
      <c r="Y100" s="3" t="b">
        <f>IF(COUNTIF($W$17:W100,W100)=1,IF(W100&lt;&gt;"MALIN CİNSİ 1",IF(W100&lt;&gt;0,ROW(W100),"")))</f>
        <v>0</v>
      </c>
      <c r="AA100" s="3" t="e">
        <f>SMALL($Y$17:$Y$162,ROWS($A$7:A90))</f>
        <v>#NUM!</v>
      </c>
      <c r="AE100" s="3" t="str">
        <f t="shared" si="21"/>
        <v/>
      </c>
    </row>
    <row r="101" spans="1:31" ht="24.95" customHeight="1" x14ac:dyDescent="0.25">
      <c r="A101" s="11">
        <v>55</v>
      </c>
      <c r="B101" s="12"/>
      <c r="C101" s="33"/>
      <c r="D101" s="12"/>
      <c r="E101" s="17"/>
      <c r="F101" s="12"/>
      <c r="G101" s="12"/>
      <c r="H101" s="13"/>
      <c r="I101" s="13"/>
      <c r="J101" s="44">
        <f t="shared" si="29"/>
        <v>0</v>
      </c>
      <c r="K101" s="44">
        <f t="shared" si="22"/>
        <v>0</v>
      </c>
      <c r="L101" s="44"/>
      <c r="M101" s="44" t="str">
        <f t="shared" si="23"/>
        <v/>
      </c>
      <c r="N101" s="34"/>
      <c r="O101" s="46" t="str">
        <f t="shared" si="24"/>
        <v>BOŞ</v>
      </c>
      <c r="P101" s="46">
        <f t="shared" ca="1" si="25"/>
        <v>0</v>
      </c>
      <c r="Q101" s="2" t="str">
        <f ca="1">IFERROR(IF(COUNTIF($E$17:E101,E101)=1,IF(AND(_xlfn.DAYS(TODAY(),E101)&gt;34,U101=0),"HATA"),"DOĞRU"),"HATA")</f>
        <v>DOĞRU</v>
      </c>
      <c r="R101" s="34" t="str">
        <f t="shared" si="20"/>
        <v>DOĞRU</v>
      </c>
      <c r="S101" s="34"/>
      <c r="T101" s="23">
        <f>IF(COUNTIF($F$17:F101,F101)=1,IF(SUMIF($F$17:$F$162,F101,$M$17:$M$162)&gt;=4250000,4250,SUMIF($F$17:$F$162,F101,$M$17:$M$162)*0.001),0)</f>
        <v>0</v>
      </c>
      <c r="U101" s="47" t="str">
        <f t="shared" ca="1" si="26"/>
        <v/>
      </c>
      <c r="V101" s="13" t="str">
        <f t="shared" si="27"/>
        <v/>
      </c>
      <c r="W101" s="13">
        <f t="shared" si="28"/>
        <v>0</v>
      </c>
      <c r="Y101" s="3" t="b">
        <f>IF(COUNTIF($W$17:W101,W101)=1,IF(W101&lt;&gt;"MALIN CİNSİ 1",IF(W101&lt;&gt;0,ROW(W101),"")))</f>
        <v>0</v>
      </c>
      <c r="AA101" s="3" t="e">
        <f>SMALL($Y$17:$Y$162,ROWS($A$7:A91))</f>
        <v>#NUM!</v>
      </c>
      <c r="AE101" s="3" t="str">
        <f t="shared" si="21"/>
        <v/>
      </c>
    </row>
    <row r="102" spans="1:31" ht="24.95" customHeight="1" x14ac:dyDescent="0.25">
      <c r="A102" s="11">
        <v>56</v>
      </c>
      <c r="B102" s="12"/>
      <c r="C102" s="33"/>
      <c r="D102" s="12"/>
      <c r="E102" s="17"/>
      <c r="F102" s="12"/>
      <c r="G102" s="12"/>
      <c r="H102" s="13"/>
      <c r="I102" s="13"/>
      <c r="J102" s="44">
        <f t="shared" si="29"/>
        <v>0</v>
      </c>
      <c r="K102" s="44">
        <f t="shared" si="22"/>
        <v>0</v>
      </c>
      <c r="L102" s="44"/>
      <c r="M102" s="44" t="str">
        <f t="shared" si="23"/>
        <v/>
      </c>
      <c r="N102" s="34"/>
      <c r="O102" s="46" t="str">
        <f t="shared" si="24"/>
        <v>BOŞ</v>
      </c>
      <c r="P102" s="46">
        <f t="shared" ca="1" si="25"/>
        <v>0</v>
      </c>
      <c r="Q102" s="2" t="str">
        <f ca="1">IFERROR(IF(COUNTIF($E$17:E102,E102)=1,IF(AND(_xlfn.DAYS(TODAY(),E102)&gt;34,U102=0),"HATA"),"DOĞRU"),"HATA")</f>
        <v>DOĞRU</v>
      </c>
      <c r="R102" s="34" t="str">
        <f t="shared" si="20"/>
        <v>DOĞRU</v>
      </c>
      <c r="S102" s="34"/>
      <c r="T102" s="23">
        <f>IF(COUNTIF($F$17:F102,F102)=1,IF(SUMIF($F$17:$F$162,F102,$M$17:$M$162)&gt;=4250000,4250,SUMIF($F$17:$F$162,F102,$M$17:$M$162)*0.001),0)</f>
        <v>0</v>
      </c>
      <c r="U102" s="47" t="str">
        <f t="shared" ca="1" si="26"/>
        <v/>
      </c>
      <c r="V102" s="13" t="str">
        <f t="shared" si="27"/>
        <v/>
      </c>
      <c r="W102" s="13">
        <f t="shared" si="28"/>
        <v>0</v>
      </c>
      <c r="Y102" s="3" t="b">
        <f>IF(COUNTIF($W$17:W102,W102)=1,IF(W102&lt;&gt;"MALIN CİNSİ 1",IF(W102&lt;&gt;0,ROW(W102),"")))</f>
        <v>0</v>
      </c>
      <c r="AA102" s="3" t="e">
        <f>SMALL($Y$17:$Y$162,ROWS($A$7:A92))</f>
        <v>#NUM!</v>
      </c>
      <c r="AE102" s="3" t="str">
        <f t="shared" si="21"/>
        <v/>
      </c>
    </row>
    <row r="103" spans="1:31" ht="24.95" customHeight="1" x14ac:dyDescent="0.25">
      <c r="A103" s="11">
        <v>57</v>
      </c>
      <c r="B103" s="12"/>
      <c r="C103" s="33"/>
      <c r="D103" s="12"/>
      <c r="E103" s="17"/>
      <c r="F103" s="12"/>
      <c r="G103" s="12"/>
      <c r="H103" s="13"/>
      <c r="I103" s="13"/>
      <c r="J103" s="44">
        <f t="shared" si="29"/>
        <v>0</v>
      </c>
      <c r="K103" s="44">
        <f t="shared" si="22"/>
        <v>0</v>
      </c>
      <c r="L103" s="44"/>
      <c r="M103" s="44" t="str">
        <f t="shared" si="23"/>
        <v/>
      </c>
      <c r="N103" s="34"/>
      <c r="O103" s="46" t="str">
        <f t="shared" si="24"/>
        <v>BOŞ</v>
      </c>
      <c r="P103" s="46">
        <f t="shared" ca="1" si="25"/>
        <v>0</v>
      </c>
      <c r="Q103" s="2" t="str">
        <f ca="1">IFERROR(IF(COUNTIF($E$17:E103,E103)=1,IF(AND(_xlfn.DAYS(TODAY(),E103)&gt;34,U103=0),"HATA"),"DOĞRU"),"HATA")</f>
        <v>DOĞRU</v>
      </c>
      <c r="R103" s="34" t="str">
        <f t="shared" si="20"/>
        <v>DOĞRU</v>
      </c>
      <c r="S103" s="34"/>
      <c r="T103" s="23">
        <f>IF(COUNTIF($F$17:F103,F103)=1,IF(SUMIF($F$17:$F$162,F103,$M$17:$M$162)&gt;=4250000,4250,SUMIF($F$17:$F$162,F103,$M$17:$M$162)*0.001),0)</f>
        <v>0</v>
      </c>
      <c r="U103" s="47" t="str">
        <f t="shared" ca="1" si="26"/>
        <v/>
      </c>
      <c r="V103" s="13" t="str">
        <f t="shared" si="27"/>
        <v/>
      </c>
      <c r="W103" s="13">
        <f t="shared" si="28"/>
        <v>0</v>
      </c>
      <c r="Y103" s="3" t="b">
        <f>IF(COUNTIF($W$17:W103,W103)=1,IF(W103&lt;&gt;"MALIN CİNSİ 1",IF(W103&lt;&gt;0,ROW(W103),"")))</f>
        <v>0</v>
      </c>
      <c r="AA103" s="3" t="e">
        <f>SMALL($Y$17:$Y$162,ROWS($A$7:A93))</f>
        <v>#NUM!</v>
      </c>
      <c r="AE103" s="3" t="str">
        <f t="shared" si="21"/>
        <v/>
      </c>
    </row>
    <row r="104" spans="1:31" ht="24.95" customHeight="1" x14ac:dyDescent="0.25">
      <c r="A104" s="11">
        <v>58</v>
      </c>
      <c r="B104" s="12"/>
      <c r="C104" s="33"/>
      <c r="D104" s="12"/>
      <c r="E104" s="17"/>
      <c r="F104" s="12"/>
      <c r="G104" s="12"/>
      <c r="H104" s="13"/>
      <c r="I104" s="13"/>
      <c r="J104" s="44">
        <f t="shared" si="29"/>
        <v>0</v>
      </c>
      <c r="K104" s="44">
        <f t="shared" si="22"/>
        <v>0</v>
      </c>
      <c r="L104" s="44"/>
      <c r="M104" s="44" t="str">
        <f t="shared" si="23"/>
        <v/>
      </c>
      <c r="N104" s="34"/>
      <c r="O104" s="46" t="str">
        <f t="shared" si="24"/>
        <v>BOŞ</v>
      </c>
      <c r="P104" s="46">
        <f t="shared" ca="1" si="25"/>
        <v>0</v>
      </c>
      <c r="Q104" s="2" t="str">
        <f ca="1">IFERROR(IF(COUNTIF($E$17:E104,E104)=1,IF(AND(_xlfn.DAYS(TODAY(),E104)&gt;34,U104=0),"HATA"),"DOĞRU"),"HATA")</f>
        <v>DOĞRU</v>
      </c>
      <c r="R104" s="34" t="str">
        <f t="shared" si="20"/>
        <v>DOĞRU</v>
      </c>
      <c r="S104" s="34"/>
      <c r="T104" s="23">
        <f>IF(COUNTIF($F$17:F104,F104)=1,IF(SUMIF($F$17:$F$162,F104,$M$17:$M$162)&gt;=4250000,4250,SUMIF($F$17:$F$162,F104,$M$17:$M$162)*0.001),0)</f>
        <v>0</v>
      </c>
      <c r="U104" s="47" t="str">
        <f t="shared" ca="1" si="26"/>
        <v/>
      </c>
      <c r="V104" s="13" t="str">
        <f t="shared" si="27"/>
        <v/>
      </c>
      <c r="W104" s="13">
        <f t="shared" si="28"/>
        <v>0</v>
      </c>
      <c r="Y104" s="3" t="b">
        <f>IF(COUNTIF($W$17:W104,W104)=1,IF(W104&lt;&gt;"MALIN CİNSİ 1",IF(W104&lt;&gt;0,ROW(W104),"")))</f>
        <v>0</v>
      </c>
      <c r="AA104" s="3" t="e">
        <f>SMALL($Y$17:$Y$162,ROWS($A$7:A94))</f>
        <v>#NUM!</v>
      </c>
      <c r="AE104" s="3" t="str">
        <f t="shared" si="21"/>
        <v/>
      </c>
    </row>
    <row r="105" spans="1:31" ht="24.95" customHeight="1" x14ac:dyDescent="0.25">
      <c r="A105" s="11">
        <v>59</v>
      </c>
      <c r="B105" s="12"/>
      <c r="C105" s="33"/>
      <c r="D105" s="12"/>
      <c r="E105" s="17"/>
      <c r="F105" s="12"/>
      <c r="G105" s="12"/>
      <c r="H105" s="13"/>
      <c r="I105" s="13"/>
      <c r="J105" s="44">
        <f t="shared" si="29"/>
        <v>0</v>
      </c>
      <c r="K105" s="44">
        <f t="shared" si="22"/>
        <v>0</v>
      </c>
      <c r="L105" s="44"/>
      <c r="M105" s="44" t="str">
        <f t="shared" si="23"/>
        <v/>
      </c>
      <c r="N105" s="34"/>
      <c r="O105" s="46" t="str">
        <f t="shared" si="24"/>
        <v>BOŞ</v>
      </c>
      <c r="P105" s="46">
        <f t="shared" ca="1" si="25"/>
        <v>0</v>
      </c>
      <c r="Q105" s="2" t="str">
        <f ca="1">IFERROR(IF(COUNTIF($E$17:E105,E105)=1,IF(AND(_xlfn.DAYS(TODAY(),E105)&gt;34,U105=0),"HATA"),"DOĞRU"),"HATA")</f>
        <v>DOĞRU</v>
      </c>
      <c r="R105" s="34" t="str">
        <f t="shared" si="20"/>
        <v>DOĞRU</v>
      </c>
      <c r="S105" s="34"/>
      <c r="T105" s="23">
        <f>IF(COUNTIF($F$17:F105,F105)=1,IF(SUMIF($F$17:$F$162,F105,$M$17:$M$162)&gt;=4250000,4250,SUMIF($F$17:$F$162,F105,$M$17:$M$162)*0.001),0)</f>
        <v>0</v>
      </c>
      <c r="U105" s="47" t="str">
        <f t="shared" ca="1" si="26"/>
        <v/>
      </c>
      <c r="V105" s="13" t="str">
        <f t="shared" si="27"/>
        <v/>
      </c>
      <c r="W105" s="13">
        <f t="shared" si="28"/>
        <v>0</v>
      </c>
      <c r="Y105" s="3" t="b">
        <f>IF(COUNTIF($W$17:W105,W105)=1,IF(W105&lt;&gt;"MALIN CİNSİ 1",IF(W105&lt;&gt;0,ROW(W105),"")))</f>
        <v>0</v>
      </c>
      <c r="AA105" s="3" t="e">
        <f>SMALL($Y$17:$Y$162,ROWS($A$7:A95))</f>
        <v>#NUM!</v>
      </c>
      <c r="AE105" s="3" t="str">
        <f t="shared" si="21"/>
        <v/>
      </c>
    </row>
    <row r="106" spans="1:31" ht="24.95" customHeight="1" x14ac:dyDescent="0.25">
      <c r="A106" s="11">
        <v>60</v>
      </c>
      <c r="B106" s="12"/>
      <c r="C106" s="33"/>
      <c r="D106" s="12"/>
      <c r="E106" s="17"/>
      <c r="F106" s="12"/>
      <c r="G106" s="12"/>
      <c r="H106" s="13"/>
      <c r="I106" s="13"/>
      <c r="J106" s="44">
        <f t="shared" si="29"/>
        <v>0</v>
      </c>
      <c r="K106" s="44">
        <f t="shared" si="22"/>
        <v>0</v>
      </c>
      <c r="L106" s="44"/>
      <c r="M106" s="44" t="str">
        <f t="shared" si="23"/>
        <v/>
      </c>
      <c r="N106" s="34"/>
      <c r="O106" s="46" t="str">
        <f t="shared" si="24"/>
        <v>BOŞ</v>
      </c>
      <c r="P106" s="46">
        <f t="shared" ca="1" si="25"/>
        <v>0</v>
      </c>
      <c r="Q106" s="2" t="str">
        <f ca="1">IFERROR(IF(COUNTIF($E$17:E106,E106)=1,IF(AND(_xlfn.DAYS(TODAY(),E106)&gt;34,U106=0),"HATA"),"DOĞRU"),"HATA")</f>
        <v>DOĞRU</v>
      </c>
      <c r="R106" s="34" t="str">
        <f t="shared" si="20"/>
        <v>DOĞRU</v>
      </c>
      <c r="S106" s="34"/>
      <c r="T106" s="23">
        <f>IF(COUNTIF($F$17:F106,F106)=1,IF(SUMIF($F$17:$F$162,F106,$M$17:$M$162)&gt;=4250000,4250,SUMIF($F$17:$F$162,F106,$M$17:$M$162)*0.001),0)</f>
        <v>0</v>
      </c>
      <c r="U106" s="47" t="str">
        <f t="shared" ca="1" si="26"/>
        <v/>
      </c>
      <c r="V106" s="13" t="str">
        <f t="shared" si="27"/>
        <v/>
      </c>
      <c r="W106" s="13">
        <f t="shared" si="28"/>
        <v>0</v>
      </c>
      <c r="Y106" s="3" t="b">
        <f>IF(COUNTIF($W$17:W106,W106)=1,IF(W106&lt;&gt;"MALIN CİNSİ 1",IF(W106&lt;&gt;0,ROW(W106),"")))</f>
        <v>0</v>
      </c>
      <c r="AA106" s="3" t="e">
        <f>SMALL($Y$17:$Y$162,ROWS($A$7:A96))</f>
        <v>#NUM!</v>
      </c>
      <c r="AE106" s="3" t="str">
        <f t="shared" si="21"/>
        <v/>
      </c>
    </row>
    <row r="107" spans="1:31" ht="24.95" customHeight="1" x14ac:dyDescent="0.25">
      <c r="A107" s="11">
        <v>61</v>
      </c>
      <c r="B107" s="12"/>
      <c r="C107" s="33"/>
      <c r="D107" s="12"/>
      <c r="E107" s="17"/>
      <c r="F107" s="12"/>
      <c r="G107" s="12"/>
      <c r="H107" s="13"/>
      <c r="I107" s="13"/>
      <c r="J107" s="44">
        <f t="shared" si="29"/>
        <v>0</v>
      </c>
      <c r="K107" s="44">
        <f t="shared" si="22"/>
        <v>0</v>
      </c>
      <c r="L107" s="44"/>
      <c r="M107" s="44" t="str">
        <f t="shared" si="23"/>
        <v/>
      </c>
      <c r="N107" s="34"/>
      <c r="O107" s="46" t="str">
        <f t="shared" si="24"/>
        <v>BOŞ</v>
      </c>
      <c r="P107" s="46">
        <f t="shared" ca="1" si="25"/>
        <v>0</v>
      </c>
      <c r="Q107" s="2" t="str">
        <f ca="1">IFERROR(IF(COUNTIF($E$17:E107,E107)=1,IF(AND(_xlfn.DAYS(TODAY(),E107)&gt;34,U107=0),"HATA"),"DOĞRU"),"HATA")</f>
        <v>DOĞRU</v>
      </c>
      <c r="R107" s="34" t="str">
        <f t="shared" si="20"/>
        <v>DOĞRU</v>
      </c>
      <c r="S107" s="34"/>
      <c r="T107" s="23">
        <f>IF(COUNTIF($F$17:F107,F107)=1,IF(SUMIF($F$17:$F$162,F107,$M$17:$M$162)&gt;=4250000,4250,SUMIF($F$17:$F$162,F107,$M$17:$M$162)*0.001),0)</f>
        <v>0</v>
      </c>
      <c r="U107" s="47" t="str">
        <f t="shared" ca="1" si="26"/>
        <v/>
      </c>
      <c r="V107" s="13" t="str">
        <f t="shared" si="27"/>
        <v/>
      </c>
      <c r="W107" s="13">
        <f t="shared" si="28"/>
        <v>0</v>
      </c>
      <c r="Y107" s="3" t="b">
        <f>IF(COUNTIF($W$17:W107,W107)=1,IF(W107&lt;&gt;"MALIN CİNSİ 1",IF(W107&lt;&gt;0,ROW(W107),"")))</f>
        <v>0</v>
      </c>
      <c r="AA107" s="3" t="e">
        <f>SMALL($Y$17:$Y$162,ROWS($A$7:A97))</f>
        <v>#NUM!</v>
      </c>
      <c r="AE107" s="3" t="str">
        <f t="shared" si="21"/>
        <v/>
      </c>
    </row>
    <row r="108" spans="1:31" ht="24.95" customHeight="1" x14ac:dyDescent="0.25">
      <c r="A108" s="11">
        <v>62</v>
      </c>
      <c r="B108" s="12"/>
      <c r="C108" s="33"/>
      <c r="D108" s="12"/>
      <c r="E108" s="17"/>
      <c r="F108" s="12"/>
      <c r="G108" s="12"/>
      <c r="H108" s="13"/>
      <c r="I108" s="13"/>
      <c r="J108" s="44">
        <f t="shared" si="29"/>
        <v>0</v>
      </c>
      <c r="K108" s="44">
        <f t="shared" si="22"/>
        <v>0</v>
      </c>
      <c r="L108" s="44"/>
      <c r="M108" s="44" t="str">
        <f t="shared" si="23"/>
        <v/>
      </c>
      <c r="N108" s="34"/>
      <c r="O108" s="46" t="str">
        <f t="shared" si="24"/>
        <v>BOŞ</v>
      </c>
      <c r="P108" s="46">
        <f t="shared" ca="1" si="25"/>
        <v>0</v>
      </c>
      <c r="Q108" s="2" t="str">
        <f ca="1">IFERROR(IF(COUNTIF($E$17:E108,E108)=1,IF(AND(_xlfn.DAYS(TODAY(),E108)&gt;34,U108=0),"HATA"),"DOĞRU"),"HATA")</f>
        <v>DOĞRU</v>
      </c>
      <c r="R108" s="34" t="str">
        <f t="shared" si="20"/>
        <v>DOĞRU</v>
      </c>
      <c r="S108" s="34"/>
      <c r="T108" s="23">
        <f>IF(COUNTIF($F$17:F108,F108)=1,IF(SUMIF($F$17:$F$162,F108,$M$17:$M$162)&gt;=4250000,4250,SUMIF($F$17:$F$162,F108,$M$17:$M$162)*0.001),0)</f>
        <v>0</v>
      </c>
      <c r="U108" s="47" t="str">
        <f t="shared" ca="1" si="26"/>
        <v/>
      </c>
      <c r="V108" s="13" t="str">
        <f t="shared" si="27"/>
        <v/>
      </c>
      <c r="W108" s="13">
        <f t="shared" si="28"/>
        <v>0</v>
      </c>
      <c r="Y108" s="3" t="b">
        <f>IF(COUNTIF($W$17:W108,W108)=1,IF(W108&lt;&gt;"MALIN CİNSİ 1",IF(W108&lt;&gt;0,ROW(W108),"")))</f>
        <v>0</v>
      </c>
      <c r="AA108" s="3" t="e">
        <f>SMALL($Y$17:$Y$162,ROWS($A$7:A98))</f>
        <v>#NUM!</v>
      </c>
      <c r="AE108" s="3" t="str">
        <f t="shared" si="21"/>
        <v/>
      </c>
    </row>
    <row r="109" spans="1:31" ht="24.95" customHeight="1" x14ac:dyDescent="0.25">
      <c r="A109" s="11">
        <v>63</v>
      </c>
      <c r="B109" s="12"/>
      <c r="C109" s="33"/>
      <c r="D109" s="12"/>
      <c r="E109" s="17"/>
      <c r="F109" s="12"/>
      <c r="G109" s="12"/>
      <c r="H109" s="13"/>
      <c r="I109" s="13"/>
      <c r="J109" s="44">
        <f t="shared" si="29"/>
        <v>0</v>
      </c>
      <c r="K109" s="44">
        <f t="shared" si="22"/>
        <v>0</v>
      </c>
      <c r="L109" s="44"/>
      <c r="M109" s="44" t="str">
        <f t="shared" si="23"/>
        <v/>
      </c>
      <c r="N109" s="34"/>
      <c r="O109" s="46" t="str">
        <f t="shared" si="24"/>
        <v>BOŞ</v>
      </c>
      <c r="P109" s="46">
        <f t="shared" ca="1" si="25"/>
        <v>0</v>
      </c>
      <c r="Q109" s="2" t="str">
        <f ca="1">IFERROR(IF(COUNTIF($E$17:E109,E109)=1,IF(AND(_xlfn.DAYS(TODAY(),E109)&gt;34,U109=0),"HATA"),"DOĞRU"),"HATA")</f>
        <v>DOĞRU</v>
      </c>
      <c r="R109" s="34" t="str">
        <f t="shared" si="20"/>
        <v>DOĞRU</v>
      </c>
      <c r="S109" s="34"/>
      <c r="T109" s="23">
        <f>IF(COUNTIF($F$17:F109,F109)=1,IF(SUMIF($F$17:$F$162,F109,$M$17:$M$162)&gt;=4250000,4250,SUMIF($F$17:$F$162,F109,$M$17:$M$162)*0.001),0)</f>
        <v>0</v>
      </c>
      <c r="U109" s="47" t="str">
        <f t="shared" ca="1" si="26"/>
        <v/>
      </c>
      <c r="V109" s="13" t="str">
        <f t="shared" si="27"/>
        <v/>
      </c>
      <c r="W109" s="13">
        <f t="shared" si="28"/>
        <v>0</v>
      </c>
      <c r="Y109" s="3" t="b">
        <f>IF(COUNTIF($W$17:W109,W109)=1,IF(W109&lt;&gt;"MALIN CİNSİ 1",IF(W109&lt;&gt;0,ROW(W109),"")))</f>
        <v>0</v>
      </c>
      <c r="AA109" s="3" t="e">
        <f>SMALL($Y$17:$Y$162,ROWS($A$7:A99))</f>
        <v>#NUM!</v>
      </c>
      <c r="AE109" s="3" t="str">
        <f t="shared" si="21"/>
        <v/>
      </c>
    </row>
    <row r="110" spans="1:31" ht="24.95" customHeight="1" x14ac:dyDescent="0.25">
      <c r="A110" s="11">
        <v>64</v>
      </c>
      <c r="B110" s="12"/>
      <c r="C110" s="33"/>
      <c r="D110" s="12"/>
      <c r="E110" s="17"/>
      <c r="F110" s="12"/>
      <c r="G110" s="12"/>
      <c r="H110" s="13"/>
      <c r="I110" s="13"/>
      <c r="J110" s="44">
        <f t="shared" si="29"/>
        <v>0</v>
      </c>
      <c r="K110" s="44">
        <f t="shared" si="22"/>
        <v>0</v>
      </c>
      <c r="L110" s="44"/>
      <c r="M110" s="44" t="str">
        <f t="shared" si="23"/>
        <v/>
      </c>
      <c r="N110" s="34"/>
      <c r="O110" s="46" t="str">
        <f t="shared" si="24"/>
        <v>BOŞ</v>
      </c>
      <c r="P110" s="46">
        <f t="shared" ca="1" si="25"/>
        <v>0</v>
      </c>
      <c r="Q110" s="2" t="str">
        <f ca="1">IFERROR(IF(COUNTIF($E$17:E110,E110)=1,IF(AND(_xlfn.DAYS(TODAY(),E110)&gt;34,U110=0),"HATA"),"DOĞRU"),"HATA")</f>
        <v>DOĞRU</v>
      </c>
      <c r="R110" s="34" t="str">
        <f t="shared" si="20"/>
        <v>DOĞRU</v>
      </c>
      <c r="S110" s="34"/>
      <c r="T110" s="23">
        <f>IF(COUNTIF($F$17:F110,F110)=1,IF(SUMIF($F$17:$F$162,F110,$M$17:$M$162)&gt;=4250000,4250,SUMIF($F$17:$F$162,F110,$M$17:$M$162)*0.001),0)</f>
        <v>0</v>
      </c>
      <c r="U110" s="47" t="str">
        <f t="shared" ca="1" si="26"/>
        <v/>
      </c>
      <c r="V110" s="13" t="str">
        <f t="shared" si="27"/>
        <v/>
      </c>
      <c r="W110" s="13">
        <f t="shared" si="28"/>
        <v>0</v>
      </c>
      <c r="Y110" s="3" t="b">
        <f>IF(COUNTIF($W$17:W110,W110)=1,IF(W110&lt;&gt;"MALIN CİNSİ 1",IF(W110&lt;&gt;0,ROW(W110),"")))</f>
        <v>0</v>
      </c>
      <c r="AA110" s="3" t="e">
        <f>SMALL($Y$17:$Y$162,ROWS($A$7:A100))</f>
        <v>#NUM!</v>
      </c>
      <c r="AE110" s="3" t="str">
        <f t="shared" si="21"/>
        <v/>
      </c>
    </row>
    <row r="111" spans="1:31" ht="24.95" customHeight="1" x14ac:dyDescent="0.25">
      <c r="A111" s="11">
        <v>65</v>
      </c>
      <c r="B111" s="12"/>
      <c r="C111" s="33"/>
      <c r="D111" s="12"/>
      <c r="E111" s="17"/>
      <c r="F111" s="12"/>
      <c r="G111" s="12"/>
      <c r="H111" s="13"/>
      <c r="I111" s="13"/>
      <c r="J111" s="44">
        <f t="shared" si="29"/>
        <v>0</v>
      </c>
      <c r="K111" s="44">
        <f t="shared" si="22"/>
        <v>0</v>
      </c>
      <c r="L111" s="44"/>
      <c r="M111" s="44" t="str">
        <f t="shared" si="23"/>
        <v/>
      </c>
      <c r="N111" s="34"/>
      <c r="O111" s="46" t="str">
        <f t="shared" si="24"/>
        <v>BOŞ</v>
      </c>
      <c r="P111" s="46">
        <f t="shared" ca="1" si="25"/>
        <v>0</v>
      </c>
      <c r="Q111" s="2" t="str">
        <f ca="1">IFERROR(IF(COUNTIF($E$17:E111,E111)=1,IF(AND(_xlfn.DAYS(TODAY(),E111)&gt;34,U111=0),"HATA"),"DOĞRU"),"HATA")</f>
        <v>DOĞRU</v>
      </c>
      <c r="R111" s="34" t="str">
        <f t="shared" si="20"/>
        <v>DOĞRU</v>
      </c>
      <c r="S111" s="34"/>
      <c r="T111" s="23">
        <f>IF(COUNTIF($F$17:F111,F111)=1,IF(SUMIF($F$17:$F$162,F111,$M$17:$M$162)&gt;=4250000,4250,SUMIF($F$17:$F$162,F111,$M$17:$M$162)*0.001),0)</f>
        <v>0</v>
      </c>
      <c r="U111" s="47" t="str">
        <f t="shared" ca="1" si="26"/>
        <v/>
      </c>
      <c r="V111" s="13" t="str">
        <f t="shared" si="27"/>
        <v/>
      </c>
      <c r="W111" s="13">
        <f t="shared" si="28"/>
        <v>0</v>
      </c>
      <c r="Y111" s="3" t="b">
        <f>IF(COUNTIF($W$17:W111,W111)=1,IF(W111&lt;&gt;"MALIN CİNSİ 1",IF(W111&lt;&gt;0,ROW(W111),"")))</f>
        <v>0</v>
      </c>
      <c r="AA111" s="3" t="e">
        <f>SMALL($Y$17:$Y$162,ROWS($A$7:A101))</f>
        <v>#NUM!</v>
      </c>
      <c r="AE111" s="3" t="str">
        <f t="shared" si="21"/>
        <v/>
      </c>
    </row>
    <row r="112" spans="1:31" ht="24.95" customHeight="1" x14ac:dyDescent="0.25">
      <c r="A112" s="11">
        <v>66</v>
      </c>
      <c r="B112" s="12"/>
      <c r="C112" s="33"/>
      <c r="D112" s="12"/>
      <c r="E112" s="17"/>
      <c r="F112" s="12"/>
      <c r="G112" s="12"/>
      <c r="H112" s="13"/>
      <c r="I112" s="13"/>
      <c r="J112" s="44">
        <f t="shared" si="29"/>
        <v>0</v>
      </c>
      <c r="K112" s="44">
        <f t="shared" si="22"/>
        <v>0</v>
      </c>
      <c r="L112" s="44"/>
      <c r="M112" s="44" t="str">
        <f t="shared" si="23"/>
        <v/>
      </c>
      <c r="N112" s="34"/>
      <c r="O112" s="46" t="str">
        <f t="shared" si="24"/>
        <v>BOŞ</v>
      </c>
      <c r="P112" s="46">
        <f t="shared" ca="1" si="25"/>
        <v>0</v>
      </c>
      <c r="Q112" s="2" t="str">
        <f ca="1">IFERROR(IF(COUNTIF($E$17:E112,E112)=1,IF(AND(_xlfn.DAYS(TODAY(),E112)&gt;34,U112=0),"HATA"),"DOĞRU"),"HATA")</f>
        <v>DOĞRU</v>
      </c>
      <c r="R112" s="34" t="str">
        <f t="shared" si="20"/>
        <v>DOĞRU</v>
      </c>
      <c r="S112" s="34"/>
      <c r="T112" s="23">
        <f>IF(COUNTIF($F$17:F112,F112)=1,IF(SUMIF($F$17:$F$162,F112,$M$17:$M$162)&gt;=4250000,4250,SUMIF($F$17:$F$162,F112,$M$17:$M$162)*0.001),0)</f>
        <v>0</v>
      </c>
      <c r="U112" s="47" t="str">
        <f t="shared" ca="1" si="26"/>
        <v/>
      </c>
      <c r="V112" s="13" t="str">
        <f t="shared" si="27"/>
        <v/>
      </c>
      <c r="W112" s="13">
        <f t="shared" si="28"/>
        <v>0</v>
      </c>
      <c r="Y112" s="3" t="b">
        <f>IF(COUNTIF($W$17:W112,W112)=1,IF(W112&lt;&gt;"MALIN CİNSİ 1",IF(W112&lt;&gt;0,ROW(W112),"")))</f>
        <v>0</v>
      </c>
      <c r="AA112" s="3" t="e">
        <f>SMALL($Y$17:$Y$162,ROWS($A$7:A102))</f>
        <v>#NUM!</v>
      </c>
      <c r="AE112" s="3" t="str">
        <f t="shared" si="21"/>
        <v/>
      </c>
    </row>
    <row r="113" spans="1:31" ht="24.95" customHeight="1" x14ac:dyDescent="0.25">
      <c r="A113" s="11">
        <v>67</v>
      </c>
      <c r="B113" s="12"/>
      <c r="C113" s="33"/>
      <c r="D113" s="12"/>
      <c r="E113" s="17"/>
      <c r="F113" s="12"/>
      <c r="G113" s="12"/>
      <c r="H113" s="13"/>
      <c r="I113" s="13"/>
      <c r="J113" s="44">
        <f t="shared" si="29"/>
        <v>0</v>
      </c>
      <c r="K113" s="44">
        <f t="shared" si="22"/>
        <v>0</v>
      </c>
      <c r="L113" s="44"/>
      <c r="M113" s="44" t="str">
        <f t="shared" si="23"/>
        <v/>
      </c>
      <c r="N113" s="34"/>
      <c r="O113" s="46" t="str">
        <f t="shared" si="24"/>
        <v>BOŞ</v>
      </c>
      <c r="P113" s="46">
        <f t="shared" ca="1" si="25"/>
        <v>0</v>
      </c>
      <c r="Q113" s="2" t="str">
        <f ca="1">IFERROR(IF(COUNTIF($E$17:E113,E113)=1,IF(AND(_xlfn.DAYS(TODAY(),E113)&gt;34,U113=0),"HATA"),"DOĞRU"),"HATA")</f>
        <v>DOĞRU</v>
      </c>
      <c r="R113" s="34" t="str">
        <f t="shared" si="20"/>
        <v>DOĞRU</v>
      </c>
      <c r="S113" s="34"/>
      <c r="T113" s="23">
        <f>IF(COUNTIF($F$17:F113,F113)=1,IF(SUMIF($F$17:$F$162,F113,$M$17:$M$162)&gt;=4250000,4250,SUMIF($F$17:$F$162,F113,$M$17:$M$162)*0.001),0)</f>
        <v>0</v>
      </c>
      <c r="U113" s="47" t="str">
        <f t="shared" ca="1" si="26"/>
        <v/>
      </c>
      <c r="V113" s="13" t="str">
        <f t="shared" si="27"/>
        <v/>
      </c>
      <c r="W113" s="13">
        <f t="shared" si="28"/>
        <v>0</v>
      </c>
      <c r="Y113" s="3" t="b">
        <f>IF(COUNTIF($W$17:W113,W113)=1,IF(W113&lt;&gt;"MALIN CİNSİ 1",IF(W113&lt;&gt;0,ROW(W113),"")))</f>
        <v>0</v>
      </c>
      <c r="AA113" s="3" t="e">
        <f>SMALL($Y$17:$Y$162,ROWS($A$7:A103))</f>
        <v>#NUM!</v>
      </c>
      <c r="AE113" s="3" t="str">
        <f t="shared" si="21"/>
        <v/>
      </c>
    </row>
    <row r="114" spans="1:31" ht="24.95" customHeight="1" x14ac:dyDescent="0.25">
      <c r="A114" s="11">
        <v>68</v>
      </c>
      <c r="B114" s="12"/>
      <c r="C114" s="33"/>
      <c r="D114" s="12"/>
      <c r="E114" s="17"/>
      <c r="F114" s="12"/>
      <c r="G114" s="12"/>
      <c r="H114" s="13"/>
      <c r="I114" s="13"/>
      <c r="J114" s="44">
        <f t="shared" si="29"/>
        <v>0</v>
      </c>
      <c r="K114" s="44">
        <f t="shared" si="22"/>
        <v>0</v>
      </c>
      <c r="L114" s="44"/>
      <c r="M114" s="44" t="str">
        <f t="shared" si="23"/>
        <v/>
      </c>
      <c r="N114" s="34"/>
      <c r="O114" s="46" t="str">
        <f t="shared" si="24"/>
        <v>BOŞ</v>
      </c>
      <c r="P114" s="46">
        <f t="shared" ca="1" si="25"/>
        <v>0</v>
      </c>
      <c r="Q114" s="2" t="str">
        <f ca="1">IFERROR(IF(COUNTIF($E$17:E114,E114)=1,IF(AND(_xlfn.DAYS(TODAY(),E114)&gt;34,U114=0),"HATA"),"DOĞRU"),"HATA")</f>
        <v>DOĞRU</v>
      </c>
      <c r="R114" s="34" t="str">
        <f t="shared" si="20"/>
        <v>DOĞRU</v>
      </c>
      <c r="S114" s="34"/>
      <c r="T114" s="23">
        <f>IF(COUNTIF($F$17:F114,F114)=1,IF(SUMIF($F$17:$F$162,F114,$M$17:$M$162)&gt;=4250000,4250,SUMIF($F$17:$F$162,F114,$M$17:$M$162)*0.001),0)</f>
        <v>0</v>
      </c>
      <c r="U114" s="47" t="str">
        <f t="shared" ca="1" si="26"/>
        <v/>
      </c>
      <c r="V114" s="13" t="str">
        <f t="shared" si="27"/>
        <v/>
      </c>
      <c r="W114" s="13">
        <f t="shared" si="28"/>
        <v>0</v>
      </c>
      <c r="Y114" s="3" t="b">
        <f>IF(COUNTIF($W$17:W114,W114)=1,IF(W114&lt;&gt;"MALIN CİNSİ 1",IF(W114&lt;&gt;0,ROW(W114),"")))</f>
        <v>0</v>
      </c>
      <c r="AA114" s="3" t="e">
        <f>SMALL($Y$17:$Y$162,ROWS($A$7:A104))</f>
        <v>#NUM!</v>
      </c>
      <c r="AE114" s="3" t="str">
        <f t="shared" si="21"/>
        <v/>
      </c>
    </row>
    <row r="115" spans="1:31" ht="24.95" customHeight="1" x14ac:dyDescent="0.25">
      <c r="A115" s="11">
        <v>69</v>
      </c>
      <c r="B115" s="12"/>
      <c r="C115" s="33"/>
      <c r="D115" s="12"/>
      <c r="E115" s="17"/>
      <c r="F115" s="12"/>
      <c r="G115" s="12"/>
      <c r="H115" s="13"/>
      <c r="I115" s="13"/>
      <c r="J115" s="44">
        <f t="shared" si="29"/>
        <v>0</v>
      </c>
      <c r="K115" s="44">
        <f t="shared" si="22"/>
        <v>0</v>
      </c>
      <c r="L115" s="44"/>
      <c r="M115" s="44" t="str">
        <f t="shared" si="23"/>
        <v/>
      </c>
      <c r="N115" s="34"/>
      <c r="O115" s="46" t="str">
        <f t="shared" si="24"/>
        <v>BOŞ</v>
      </c>
      <c r="P115" s="46">
        <f t="shared" ca="1" si="25"/>
        <v>0</v>
      </c>
      <c r="Q115" s="2" t="str">
        <f ca="1">IFERROR(IF(COUNTIF($E$17:E115,E115)=1,IF(AND(_xlfn.DAYS(TODAY(),E115)&gt;34,U115=0),"HATA"),"DOĞRU"),"HATA")</f>
        <v>DOĞRU</v>
      </c>
      <c r="R115" s="34" t="str">
        <f t="shared" si="20"/>
        <v>DOĞRU</v>
      </c>
      <c r="S115" s="34"/>
      <c r="T115" s="23">
        <f>IF(COUNTIF($F$17:F115,F115)=1,IF(SUMIF($F$17:$F$162,F115,$M$17:$M$162)&gt;=4250000,4250,SUMIF($F$17:$F$162,F115,$M$17:$M$162)*0.001),0)</f>
        <v>0</v>
      </c>
      <c r="U115" s="47" t="str">
        <f t="shared" ca="1" si="26"/>
        <v/>
      </c>
      <c r="V115" s="13" t="str">
        <f t="shared" si="27"/>
        <v/>
      </c>
      <c r="W115" s="13">
        <f t="shared" si="28"/>
        <v>0</v>
      </c>
      <c r="Y115" s="3" t="b">
        <f>IF(COUNTIF($W$17:W115,W115)=1,IF(W115&lt;&gt;"MALIN CİNSİ 1",IF(W115&lt;&gt;0,ROW(W115),"")))</f>
        <v>0</v>
      </c>
      <c r="AA115" s="3" t="e">
        <f>SMALL($Y$17:$Y$162,ROWS($A$7:A105))</f>
        <v>#NUM!</v>
      </c>
      <c r="AE115" s="3" t="str">
        <f t="shared" si="21"/>
        <v/>
      </c>
    </row>
    <row r="116" spans="1:31" ht="24.95" customHeight="1" x14ac:dyDescent="0.25">
      <c r="A116" s="11">
        <v>70</v>
      </c>
      <c r="B116" s="12"/>
      <c r="C116" s="33"/>
      <c r="D116" s="12"/>
      <c r="E116" s="17"/>
      <c r="F116" s="12"/>
      <c r="G116" s="12"/>
      <c r="H116" s="13"/>
      <c r="I116" s="13"/>
      <c r="J116" s="44">
        <f t="shared" si="29"/>
        <v>0</v>
      </c>
      <c r="K116" s="44">
        <f t="shared" si="22"/>
        <v>0</v>
      </c>
      <c r="L116" s="44"/>
      <c r="M116" s="44" t="str">
        <f t="shared" si="23"/>
        <v/>
      </c>
      <c r="N116" s="34"/>
      <c r="O116" s="46" t="str">
        <f t="shared" si="24"/>
        <v>BOŞ</v>
      </c>
      <c r="P116" s="46">
        <f t="shared" ca="1" si="25"/>
        <v>0</v>
      </c>
      <c r="Q116" s="2" t="str">
        <f ca="1">IFERROR(IF(COUNTIF($E$17:E116,E116)=1,IF(AND(_xlfn.DAYS(TODAY(),E116)&gt;34,U116=0),"HATA"),"DOĞRU"),"HATA")</f>
        <v>DOĞRU</v>
      </c>
      <c r="R116" s="34" t="str">
        <f t="shared" si="20"/>
        <v>DOĞRU</v>
      </c>
      <c r="S116" s="34"/>
      <c r="T116" s="23">
        <f>IF(COUNTIF($F$17:F116,F116)=1,IF(SUMIF($F$17:$F$162,F116,$M$17:$M$162)&gt;=4250000,4250,SUMIF($F$17:$F$162,F116,$M$17:$M$162)*0.001),0)</f>
        <v>0</v>
      </c>
      <c r="U116" s="47" t="str">
        <f t="shared" ca="1" si="26"/>
        <v/>
      </c>
      <c r="V116" s="13" t="str">
        <f t="shared" si="27"/>
        <v/>
      </c>
      <c r="W116" s="13">
        <f t="shared" si="28"/>
        <v>0</v>
      </c>
      <c r="Y116" s="3" t="b">
        <f>IF(COUNTIF($W$17:W116,W116)=1,IF(W116&lt;&gt;"MALIN CİNSİ 1",IF(W116&lt;&gt;0,ROW(W116),"")))</f>
        <v>0</v>
      </c>
      <c r="AA116" s="3" t="e">
        <f>SMALL($Y$17:$Y$162,ROWS($A$7:A106))</f>
        <v>#NUM!</v>
      </c>
      <c r="AE116" s="3" t="str">
        <f t="shared" si="21"/>
        <v/>
      </c>
    </row>
    <row r="117" spans="1:31" ht="24.95" customHeight="1" x14ac:dyDescent="0.25">
      <c r="A117" s="11">
        <v>71</v>
      </c>
      <c r="B117" s="12"/>
      <c r="C117" s="33"/>
      <c r="D117" s="12"/>
      <c r="E117" s="17"/>
      <c r="F117" s="12"/>
      <c r="G117" s="12"/>
      <c r="H117" s="13"/>
      <c r="I117" s="13"/>
      <c r="J117" s="44">
        <f t="shared" si="29"/>
        <v>0</v>
      </c>
      <c r="K117" s="44">
        <f t="shared" si="22"/>
        <v>0</v>
      </c>
      <c r="L117" s="44"/>
      <c r="M117" s="44" t="str">
        <f t="shared" si="23"/>
        <v/>
      </c>
      <c r="N117" s="34"/>
      <c r="O117" s="46" t="str">
        <f t="shared" si="24"/>
        <v>BOŞ</v>
      </c>
      <c r="P117" s="46">
        <f t="shared" ca="1" si="25"/>
        <v>0</v>
      </c>
      <c r="Q117" s="2" t="str">
        <f ca="1">IFERROR(IF(COUNTIF($E$17:E117,E117)=1,IF(AND(_xlfn.DAYS(TODAY(),E117)&gt;34,U117=0),"HATA"),"DOĞRU"),"HATA")</f>
        <v>DOĞRU</v>
      </c>
      <c r="R117" s="34" t="str">
        <f t="shared" si="20"/>
        <v>DOĞRU</v>
      </c>
      <c r="S117" s="34"/>
      <c r="T117" s="23">
        <f>IF(COUNTIF($F$17:F117,F117)=1,IF(SUMIF($F$17:$F$162,F117,$M$17:$M$162)&gt;=4250000,4250,SUMIF($F$17:$F$162,F117,$M$17:$M$162)*0.001),0)</f>
        <v>0</v>
      </c>
      <c r="U117" s="47" t="str">
        <f t="shared" ca="1" si="26"/>
        <v/>
      </c>
      <c r="V117" s="13" t="str">
        <f t="shared" si="27"/>
        <v/>
      </c>
      <c r="W117" s="13">
        <f t="shared" si="28"/>
        <v>0</v>
      </c>
      <c r="Y117" s="3" t="b">
        <f>IF(COUNTIF($W$17:W117,W117)=1,IF(W117&lt;&gt;"MALIN CİNSİ 1",IF(W117&lt;&gt;0,ROW(W117),"")))</f>
        <v>0</v>
      </c>
      <c r="AA117" s="3" t="e">
        <f>SMALL($Y$17:$Y$162,ROWS($A$7:A107))</f>
        <v>#NUM!</v>
      </c>
      <c r="AE117" s="3" t="str">
        <f t="shared" si="21"/>
        <v/>
      </c>
    </row>
    <row r="118" spans="1:31" ht="24.95" customHeight="1" x14ac:dyDescent="0.25">
      <c r="A118" s="11">
        <v>72</v>
      </c>
      <c r="B118" s="12"/>
      <c r="C118" s="33"/>
      <c r="D118" s="12"/>
      <c r="E118" s="17"/>
      <c r="F118" s="12"/>
      <c r="G118" s="12"/>
      <c r="H118" s="13"/>
      <c r="I118" s="13"/>
      <c r="J118" s="44">
        <f t="shared" si="29"/>
        <v>0</v>
      </c>
      <c r="K118" s="44">
        <f t="shared" si="22"/>
        <v>0</v>
      </c>
      <c r="L118" s="44"/>
      <c r="M118" s="44" t="str">
        <f t="shared" si="23"/>
        <v/>
      </c>
      <c r="N118" s="34"/>
      <c r="O118" s="46" t="str">
        <f t="shared" si="24"/>
        <v>BOŞ</v>
      </c>
      <c r="P118" s="46">
        <f t="shared" ca="1" si="25"/>
        <v>0</v>
      </c>
      <c r="Q118" s="2" t="str">
        <f ca="1">IFERROR(IF(COUNTIF($E$17:E118,E118)=1,IF(AND(_xlfn.DAYS(TODAY(),E118)&gt;34,U118=0),"HATA"),"DOĞRU"),"HATA")</f>
        <v>DOĞRU</v>
      </c>
      <c r="R118" s="34" t="str">
        <f t="shared" si="20"/>
        <v>DOĞRU</v>
      </c>
      <c r="S118" s="34"/>
      <c r="T118" s="23">
        <f>IF(COUNTIF($F$17:F118,F118)=1,IF(SUMIF($F$17:$F$162,F118,$M$17:$M$162)&gt;=4250000,4250,SUMIF($F$17:$F$162,F118,$M$17:$M$162)*0.001),0)</f>
        <v>0</v>
      </c>
      <c r="U118" s="47" t="str">
        <f t="shared" ca="1" si="26"/>
        <v/>
      </c>
      <c r="V118" s="13" t="str">
        <f t="shared" si="27"/>
        <v/>
      </c>
      <c r="W118" s="13">
        <f t="shared" si="28"/>
        <v>0</v>
      </c>
      <c r="Y118" s="3" t="b">
        <f>IF(COUNTIF($W$17:W118,W118)=1,IF(W118&lt;&gt;"MALIN CİNSİ 1",IF(W118&lt;&gt;0,ROW(W118),"")))</f>
        <v>0</v>
      </c>
      <c r="AA118" s="3" t="e">
        <f>SMALL($Y$17:$Y$162,ROWS($A$7:A108))</f>
        <v>#NUM!</v>
      </c>
      <c r="AE118" s="3" t="str">
        <f t="shared" si="21"/>
        <v/>
      </c>
    </row>
    <row r="119" spans="1:31" ht="24.95" customHeight="1" x14ac:dyDescent="0.25">
      <c r="A119" s="11">
        <v>73</v>
      </c>
      <c r="B119" s="12"/>
      <c r="C119" s="33"/>
      <c r="D119" s="12"/>
      <c r="E119" s="17"/>
      <c r="F119" s="12"/>
      <c r="G119" s="12"/>
      <c r="H119" s="13"/>
      <c r="I119" s="13"/>
      <c r="J119" s="44">
        <f t="shared" si="29"/>
        <v>0</v>
      </c>
      <c r="K119" s="44">
        <f t="shared" si="22"/>
        <v>0</v>
      </c>
      <c r="L119" s="44"/>
      <c r="M119" s="44" t="str">
        <f t="shared" si="23"/>
        <v/>
      </c>
      <c r="N119" s="34"/>
      <c r="O119" s="46" t="str">
        <f t="shared" si="24"/>
        <v>BOŞ</v>
      </c>
      <c r="P119" s="46">
        <f t="shared" ca="1" si="25"/>
        <v>0</v>
      </c>
      <c r="Q119" s="2" t="str">
        <f ca="1">IFERROR(IF(COUNTIF($E$17:E119,E119)=1,IF(AND(_xlfn.DAYS(TODAY(),E119)&gt;34,U119=0),"HATA"),"DOĞRU"),"HATA")</f>
        <v>DOĞRU</v>
      </c>
      <c r="R119" s="34" t="str">
        <f t="shared" si="20"/>
        <v>DOĞRU</v>
      </c>
      <c r="S119" s="34"/>
      <c r="T119" s="23">
        <f>IF(COUNTIF($F$17:F119,F119)=1,IF(SUMIF($F$17:$F$162,F119,$M$17:$M$162)&gt;=4250000,4250,SUMIF($F$17:$F$162,F119,$M$17:$M$162)*0.001),0)</f>
        <v>0</v>
      </c>
      <c r="U119" s="47" t="str">
        <f t="shared" ca="1" si="26"/>
        <v/>
      </c>
      <c r="V119" s="13" t="str">
        <f t="shared" si="27"/>
        <v/>
      </c>
      <c r="W119" s="13">
        <f t="shared" si="28"/>
        <v>0</v>
      </c>
      <c r="Y119" s="3" t="b">
        <f>IF(COUNTIF($W$17:W119,W119)=1,IF(W119&lt;&gt;"MALIN CİNSİ 1",IF(W119&lt;&gt;0,ROW(W119),"")))</f>
        <v>0</v>
      </c>
      <c r="AA119" s="3" t="e">
        <f>SMALL($Y$17:$Y$162,ROWS($A$7:A109))</f>
        <v>#NUM!</v>
      </c>
      <c r="AE119" s="3" t="str">
        <f t="shared" si="21"/>
        <v/>
      </c>
    </row>
    <row r="120" spans="1:31" ht="24.95" customHeight="1" x14ac:dyDescent="0.25">
      <c r="A120" s="11">
        <v>74</v>
      </c>
      <c r="B120" s="12"/>
      <c r="C120" s="33"/>
      <c r="D120" s="12"/>
      <c r="E120" s="17"/>
      <c r="F120" s="12"/>
      <c r="G120" s="12"/>
      <c r="H120" s="13"/>
      <c r="I120" s="13"/>
      <c r="J120" s="44">
        <f t="shared" si="29"/>
        <v>0</v>
      </c>
      <c r="K120" s="44">
        <f t="shared" si="22"/>
        <v>0</v>
      </c>
      <c r="L120" s="44"/>
      <c r="M120" s="44" t="str">
        <f t="shared" si="23"/>
        <v/>
      </c>
      <c r="N120" s="34"/>
      <c r="O120" s="46" t="str">
        <f t="shared" si="24"/>
        <v>BOŞ</v>
      </c>
      <c r="P120" s="46">
        <f t="shared" ca="1" si="25"/>
        <v>0</v>
      </c>
      <c r="Q120" s="2" t="str">
        <f ca="1">IFERROR(IF(COUNTIF($E$17:E120,E120)=1,IF(AND(_xlfn.DAYS(TODAY(),E120)&gt;34,U120=0),"HATA"),"DOĞRU"),"HATA")</f>
        <v>DOĞRU</v>
      </c>
      <c r="R120" s="34" t="str">
        <f t="shared" si="20"/>
        <v>DOĞRU</v>
      </c>
      <c r="S120" s="34"/>
      <c r="T120" s="23">
        <f>IF(COUNTIF($F$17:F120,F120)=1,IF(SUMIF($F$17:$F$162,F120,$M$17:$M$162)&gt;=4250000,4250,SUMIF($F$17:$F$162,F120,$M$17:$M$162)*0.001),0)</f>
        <v>0</v>
      </c>
      <c r="U120" s="47" t="str">
        <f t="shared" ca="1" si="26"/>
        <v/>
      </c>
      <c r="V120" s="13" t="str">
        <f t="shared" si="27"/>
        <v/>
      </c>
      <c r="W120" s="13">
        <f t="shared" si="28"/>
        <v>0</v>
      </c>
      <c r="Y120" s="3" t="b">
        <f>IF(COUNTIF($W$17:W120,W120)=1,IF(W120&lt;&gt;"MALIN CİNSİ 1",IF(W120&lt;&gt;0,ROW(W120),"")))</f>
        <v>0</v>
      </c>
      <c r="AA120" s="3" t="e">
        <f>SMALL($Y$17:$Y$162,ROWS($A$7:A110))</f>
        <v>#NUM!</v>
      </c>
      <c r="AE120" s="3" t="str">
        <f t="shared" si="21"/>
        <v/>
      </c>
    </row>
    <row r="121" spans="1:31" ht="24.95" customHeight="1" thickBot="1" x14ac:dyDescent="0.3">
      <c r="A121" s="11">
        <v>75</v>
      </c>
      <c r="B121" s="12"/>
      <c r="C121" s="33"/>
      <c r="D121" s="12"/>
      <c r="E121" s="17"/>
      <c r="F121" s="12"/>
      <c r="G121" s="12"/>
      <c r="H121" s="13"/>
      <c r="I121" s="13"/>
      <c r="J121" s="44">
        <f t="shared" si="29"/>
        <v>0</v>
      </c>
      <c r="K121" s="44">
        <f t="shared" si="22"/>
        <v>0</v>
      </c>
      <c r="L121" s="44"/>
      <c r="M121" s="44" t="str">
        <f t="shared" si="23"/>
        <v/>
      </c>
      <c r="N121" s="34"/>
      <c r="O121" s="46" t="str">
        <f t="shared" si="24"/>
        <v>BOŞ</v>
      </c>
      <c r="P121" s="46">
        <f t="shared" ca="1" si="25"/>
        <v>0</v>
      </c>
      <c r="Q121" s="2" t="str">
        <f ca="1">IFERROR(IF(COUNTIF($E$17:E121,E121)=1,IF(AND(_xlfn.DAYS(TODAY(),E121)&gt;34,U121=0),"HATA"),"DOĞRU"),"HATA")</f>
        <v>DOĞRU</v>
      </c>
      <c r="R121" s="34" t="str">
        <f t="shared" si="20"/>
        <v>DOĞRU</v>
      </c>
      <c r="S121" s="34"/>
      <c r="T121" s="23">
        <f>IF(COUNTIF($F$17:F121,F121)=1,IF(SUMIF($F$17:$F$162,F121,$M$17:$M$162)&gt;=4250000,4250,SUMIF($F$17:$F$162,F121,$M$17:$M$162)*0.001),0)</f>
        <v>0</v>
      </c>
      <c r="U121" s="47" t="str">
        <f t="shared" ca="1" si="26"/>
        <v/>
      </c>
      <c r="V121" s="13" t="str">
        <f t="shared" si="27"/>
        <v/>
      </c>
      <c r="W121" s="13">
        <f t="shared" si="28"/>
        <v>0</v>
      </c>
      <c r="Y121" s="3" t="b">
        <f>IF(COUNTIF($W$17:W121,W121)=1,IF(W121&lt;&gt;"MALIN CİNSİ 1",IF(W121&lt;&gt;0,ROW(W121),"")))</f>
        <v>0</v>
      </c>
      <c r="AA121" s="3" t="e">
        <f>SMALL($Y$17:$Y$162,ROWS($A$7:A111))</f>
        <v>#NUM!</v>
      </c>
      <c r="AE121" s="3" t="str">
        <f t="shared" si="21"/>
        <v/>
      </c>
    </row>
    <row r="122" spans="1:31" ht="24.95" customHeight="1" thickTop="1" thickBot="1" x14ac:dyDescent="0.3">
      <c r="A122" s="15" t="s">
        <v>26</v>
      </c>
      <c r="G122" s="9" t="s">
        <v>12</v>
      </c>
      <c r="H122" s="29">
        <f>SUM(H96:H121)</f>
        <v>0</v>
      </c>
      <c r="I122" s="10"/>
      <c r="J122" s="29">
        <f>SUM(J96:J121)</f>
        <v>0</v>
      </c>
      <c r="K122" s="29">
        <f>SUM(K96:K121)</f>
        <v>0</v>
      </c>
      <c r="L122" s="29">
        <f>SUM(L96:L121)</f>
        <v>0</v>
      </c>
      <c r="M122" s="29">
        <f>SUM(M96:M121)</f>
        <v>0</v>
      </c>
      <c r="N122" s="34"/>
      <c r="O122" s="46"/>
      <c r="P122" s="34"/>
      <c r="Q122" s="2" t="str">
        <f ca="1">IFERROR(IF(COUNTIF($E$17:E122,E122)=1,IF(AND(_xlfn.DAYS(TODAY(),E122)&gt;34,U122=0),"HATA"),"DOĞRU"),"HATA")</f>
        <v>DOĞRU</v>
      </c>
      <c r="R122" s="34" t="str">
        <f t="shared" si="20"/>
        <v>DOĞRU</v>
      </c>
      <c r="S122" s="34"/>
      <c r="T122" s="27">
        <f>SUM(T97:T121)</f>
        <v>0</v>
      </c>
      <c r="U122" s="27">
        <f ca="1">SUM(U97:U121)</f>
        <v>0</v>
      </c>
      <c r="V122" s="27">
        <f>SUM(V97:V121)</f>
        <v>0</v>
      </c>
      <c r="Y122" s="3" t="b">
        <f>IF(COUNTIF($W$17:W122,W122)=1,IF(W122&lt;&gt;"MALIN CİNSİ 1",IF(W122&lt;&gt;0,ROW(W122),"")))</f>
        <v>0</v>
      </c>
      <c r="AA122" s="3" t="e">
        <f>SMALL($Y$17:$Y$162,ROWS($A$7:A117))</f>
        <v>#NUM!</v>
      </c>
      <c r="AE122" s="3" t="str">
        <f t="shared" si="21"/>
        <v/>
      </c>
    </row>
    <row r="123" spans="1:31" ht="15.95" customHeight="1" thickTop="1" x14ac:dyDescent="0.25">
      <c r="N123" s="34"/>
      <c r="O123" s="46"/>
      <c r="P123" s="34"/>
      <c r="Q123" s="2" t="str">
        <f ca="1">IFERROR(IF(COUNTIF($E$17:E123,E123)=1,IF(AND(_xlfn.DAYS(TODAY(),E123)&gt;34,U123=0),"HATA"),"DOĞRU"),"HATA")</f>
        <v>DOĞRU</v>
      </c>
      <c r="R123" s="34" t="str">
        <f t="shared" si="20"/>
        <v>DOĞRU</v>
      </c>
      <c r="S123" s="34"/>
      <c r="Y123" s="3" t="b">
        <f>IF(COUNTIF($W$17:W123,W123)=1,IF(W123&lt;&gt;"MALIN CİNSİ 1",IF(W123&lt;&gt;0,ROW(W123),"")))</f>
        <v>0</v>
      </c>
      <c r="AA123" s="3" t="e">
        <f>SMALL($Y$17:$Y$162,ROWS($A$7:A118))</f>
        <v>#NUM!</v>
      </c>
      <c r="AE123" s="3" t="str">
        <f t="shared" si="21"/>
        <v/>
      </c>
    </row>
    <row r="124" spans="1:31" ht="15.95" customHeight="1" x14ac:dyDescent="0.25">
      <c r="N124" s="34"/>
      <c r="O124" s="46"/>
      <c r="P124" s="34"/>
      <c r="Q124" s="2" t="str">
        <f ca="1">IFERROR(IF(COUNTIF($E$17:E124,E124)=1,IF(AND(_xlfn.DAYS(TODAY(),E124)&gt;34,U124=0),"HATA"),"DOĞRU"),"HATA")</f>
        <v>DOĞRU</v>
      </c>
      <c r="R124" s="34" t="str">
        <f t="shared" si="20"/>
        <v>DOĞRU</v>
      </c>
      <c r="S124" s="34"/>
      <c r="Y124" s="3" t="b">
        <f>IF(COUNTIF($W$17:W124,W124)=1,IF(W124&lt;&gt;"MALIN CİNSİ 1",IF(W124&lt;&gt;0,ROW(W124),"")))</f>
        <v>0</v>
      </c>
      <c r="AA124" s="3" t="e">
        <f>SMALL($Y$17:$Y$162,ROWS($A$7:A119))</f>
        <v>#NUM!</v>
      </c>
      <c r="AE124" s="3" t="str">
        <f t="shared" si="21"/>
        <v/>
      </c>
    </row>
    <row r="125" spans="1:31" ht="15.95" customHeight="1" x14ac:dyDescent="0.25">
      <c r="N125" s="34"/>
      <c r="O125" s="46"/>
      <c r="P125" s="34"/>
      <c r="Q125" s="2" t="str">
        <f ca="1">IFERROR(IF(COUNTIF($E$17:E125,E125)=1,IF(AND(_xlfn.DAYS(TODAY(),E125)&gt;34,U125=0),"HATA"),"DOĞRU"),"HATA")</f>
        <v>DOĞRU</v>
      </c>
      <c r="R125" s="34" t="str">
        <f t="shared" si="20"/>
        <v>DOĞRU</v>
      </c>
      <c r="S125" s="34"/>
      <c r="Y125" s="3" t="b">
        <f>IF(COUNTIF($W$17:W125,W125)=1,IF(W125&lt;&gt;"MALIN CİNSİ 1",IF(W125&lt;&gt;0,ROW(W125),"")))</f>
        <v>0</v>
      </c>
      <c r="AA125" s="3" t="e">
        <f>SMALL($Y$17:$Y$162,ROWS($A$7:A120))</f>
        <v>#NUM!</v>
      </c>
      <c r="AE125" s="3" t="str">
        <f t="shared" si="21"/>
        <v/>
      </c>
    </row>
    <row r="126" spans="1:31" ht="14.25" customHeight="1" thickBot="1" x14ac:dyDescent="0.3">
      <c r="N126" s="34"/>
      <c r="O126" s="46"/>
      <c r="P126" s="34"/>
      <c r="Q126" s="2" t="str">
        <f ca="1">IFERROR(IF(COUNTIF($E$17:E126,E126)=1,IF(AND(_xlfn.DAYS(TODAY(),E126)&gt;34,U126=0),"HATA"),"DOĞRU"),"HATA")</f>
        <v>DOĞRU</v>
      </c>
      <c r="R126" s="34" t="str">
        <f t="shared" si="20"/>
        <v>DOĞRU</v>
      </c>
      <c r="S126" s="34"/>
      <c r="Y126" s="3" t="b">
        <f>IF(COUNTIF($W$17:W126,W126)=1,IF(W126&lt;&gt;"MALIN CİNSİ 1",IF(W126&lt;&gt;0,ROW(W126),"")))</f>
        <v>0</v>
      </c>
      <c r="AA126" s="3" t="e">
        <f>SMALL($Y$17:$Y$162,ROWS($A$7:A121))</f>
        <v>#NUM!</v>
      </c>
      <c r="AE126" s="3" t="str">
        <f t="shared" si="21"/>
        <v/>
      </c>
    </row>
    <row r="127" spans="1:31" ht="15.95" customHeight="1" thickTop="1" x14ac:dyDescent="0.25">
      <c r="A127" s="94" t="s">
        <v>27</v>
      </c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6"/>
      <c r="N127" s="34"/>
      <c r="O127" s="46"/>
      <c r="P127" s="34"/>
      <c r="Q127" s="2" t="str">
        <f ca="1">IFERROR(IF(COUNTIF($E$17:E127,E127)=1,IF(AND(_xlfn.DAYS(TODAY(),E127)&gt;34,U127=0),"HATA"),"DOĞRU"),"HATA")</f>
        <v>DOĞRU</v>
      </c>
      <c r="R127" s="34" t="str">
        <f t="shared" si="20"/>
        <v>DOĞRU</v>
      </c>
      <c r="S127" s="34"/>
      <c r="T127" s="14"/>
      <c r="U127" s="14"/>
      <c r="V127" s="14"/>
      <c r="W127" s="14"/>
      <c r="Y127" s="3" t="b">
        <f>IF(COUNTIF($W$17:W127,W127)=1,IF(W127&lt;&gt;"MALIN CİNSİ 1",IF(W127&lt;&gt;0,ROW(W127),"")))</f>
        <v>0</v>
      </c>
      <c r="AA127" s="3" t="e">
        <f>SMALL($Y$17:$Y$162,ROWS($A$7:A121))</f>
        <v>#NUM!</v>
      </c>
      <c r="AE127" s="3" t="str">
        <f t="shared" si="21"/>
        <v/>
      </c>
    </row>
    <row r="128" spans="1:31" ht="15.95" customHeight="1" x14ac:dyDescent="0.25">
      <c r="A128" s="67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97"/>
      <c r="N128" s="34"/>
      <c r="O128" s="46"/>
      <c r="P128" s="34"/>
      <c r="Q128" s="2" t="str">
        <f ca="1">IFERROR(IF(COUNTIF($E$17:E128,E128)=1,IF(AND(_xlfn.DAYS(TODAY(),E128)&gt;34,U128=0),"HATA"),"DOĞRU"),"HATA")</f>
        <v>DOĞRU</v>
      </c>
      <c r="R128" s="34" t="str">
        <f t="shared" si="20"/>
        <v>DOĞRU</v>
      </c>
      <c r="S128" s="34"/>
      <c r="T128" s="14"/>
      <c r="U128" s="14"/>
      <c r="V128" s="14"/>
      <c r="W128" s="14"/>
      <c r="Y128" s="3" t="b">
        <f>IF(COUNTIF($W$17:W128,W128)=1,IF(W128&lt;&gt;"MALIN CİNSİ 1",IF(W128&lt;&gt;0,ROW(W128),"")))</f>
        <v>0</v>
      </c>
      <c r="AA128" s="3" t="e">
        <f>SMALL($Y$17:$Y$162,ROWS($A$7:A121))</f>
        <v>#NUM!</v>
      </c>
      <c r="AE128" s="3" t="str">
        <f t="shared" si="21"/>
        <v/>
      </c>
    </row>
    <row r="129" spans="1:31" ht="15.95" customHeight="1" x14ac:dyDescent="0.25">
      <c r="A129" s="67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97"/>
      <c r="N129" s="34"/>
      <c r="O129" s="46"/>
      <c r="P129" s="34"/>
      <c r="Q129" s="2" t="str">
        <f ca="1">IFERROR(IF(COUNTIF($E$17:E129,E129)=1,IF(AND(_xlfn.DAYS(TODAY(),E129)&gt;34,U129=0),"HATA"),"DOĞRU"),"HATA")</f>
        <v>DOĞRU</v>
      </c>
      <c r="R129" s="34" t="str">
        <f t="shared" si="20"/>
        <v>DOĞRU</v>
      </c>
      <c r="S129" s="34"/>
      <c r="T129" s="14"/>
      <c r="U129" s="14"/>
      <c r="V129" s="14"/>
      <c r="W129" s="14"/>
      <c r="Y129" s="3" t="b">
        <f>IF(COUNTIF($W$17:W129,W129)=1,IF(W129&lt;&gt;"MALIN CİNSİ 1",IF(W129&lt;&gt;0,ROW(W129),"")))</f>
        <v>0</v>
      </c>
      <c r="AA129" s="3" t="e">
        <f>SMALL($Y$17:$Y$162,ROWS($A$7:A121))</f>
        <v>#NUM!</v>
      </c>
      <c r="AE129" s="3" t="str">
        <f t="shared" si="21"/>
        <v/>
      </c>
    </row>
    <row r="130" spans="1:31" ht="15.95" customHeight="1" x14ac:dyDescent="0.25">
      <c r="A130" s="67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97"/>
      <c r="N130" s="34"/>
      <c r="O130" s="46"/>
      <c r="P130" s="34"/>
      <c r="Q130" s="2" t="str">
        <f ca="1">IFERROR(IF(COUNTIF($E$17:E130,E130)=1,IF(AND(_xlfn.DAYS(TODAY(),E130)&gt;34,U130=0),"HATA"),"DOĞRU"),"HATA")</f>
        <v>DOĞRU</v>
      </c>
      <c r="R130" s="34" t="str">
        <f t="shared" si="20"/>
        <v>DOĞRU</v>
      </c>
      <c r="S130" s="34"/>
      <c r="T130" s="14"/>
      <c r="U130" s="14"/>
      <c r="V130" s="14"/>
      <c r="W130" s="14"/>
      <c r="Y130" s="3" t="b">
        <f>IF(COUNTIF($W$17:W130,W130)=1,IF(W130&lt;&gt;"MALIN CİNSİ 1",IF(W130&lt;&gt;0,ROW(W130),"")))</f>
        <v>0</v>
      </c>
      <c r="AA130" s="3" t="e">
        <f>SMALL($Y$17:$Y$162,ROWS($A$7:A121))</f>
        <v>#NUM!</v>
      </c>
      <c r="AE130" s="3" t="str">
        <f t="shared" si="21"/>
        <v/>
      </c>
    </row>
    <row r="131" spans="1:31" ht="15.95" customHeight="1" x14ac:dyDescent="0.25">
      <c r="A131" s="67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97"/>
      <c r="N131" s="34"/>
      <c r="O131" s="46"/>
      <c r="P131" s="34"/>
      <c r="Q131" s="2" t="str">
        <f ca="1">IFERROR(IF(COUNTIF($E$17:E131,E131)=1,IF(AND(_xlfn.DAYS(TODAY(),E131)&gt;34,U131=0),"HATA"),"DOĞRU"),"HATA")</f>
        <v>DOĞRU</v>
      </c>
      <c r="R131" s="34" t="str">
        <f t="shared" si="20"/>
        <v>DOĞRU</v>
      </c>
      <c r="S131" s="34"/>
      <c r="T131" s="14"/>
      <c r="U131" s="14"/>
      <c r="V131" s="14"/>
      <c r="W131" s="14"/>
      <c r="Y131" s="3" t="b">
        <f>IF(COUNTIF($W$17:W131,W131)=1,IF(W131&lt;&gt;"MALIN CİNSİ 1",IF(W131&lt;&gt;0,ROW(W131),"")))</f>
        <v>0</v>
      </c>
      <c r="AA131" s="3" t="e">
        <f>SMALL($Y$17:$Y$162,ROWS($A$7:A121))</f>
        <v>#NUM!</v>
      </c>
      <c r="AE131" s="3" t="str">
        <f t="shared" si="21"/>
        <v/>
      </c>
    </row>
    <row r="132" spans="1:31" ht="15.95" customHeight="1" thickBot="1" x14ac:dyDescent="0.3">
      <c r="A132" s="67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97"/>
      <c r="N132" s="34"/>
      <c r="O132" s="46"/>
      <c r="P132" s="34"/>
      <c r="Q132" s="2" t="str">
        <f ca="1">IFERROR(IF(COUNTIF($E$17:E132,E132)=1,IF(AND(_xlfn.DAYS(TODAY(),E132)&gt;34,U132=0),"HATA"),"DOĞRU"),"HATA")</f>
        <v>DOĞRU</v>
      </c>
      <c r="R132" s="34" t="str">
        <f t="shared" si="20"/>
        <v>DOĞRU</v>
      </c>
      <c r="S132" s="34"/>
      <c r="T132" s="14"/>
      <c r="U132" s="14"/>
      <c r="V132" s="14"/>
      <c r="W132" s="14"/>
      <c r="Y132" s="3" t="b">
        <f>IF(COUNTIF($W$17:W132,W132)=1,IF(W132&lt;&gt;"MALIN CİNSİ 1",IF(W132&lt;&gt;0,ROW(W132),"")))</f>
        <v>0</v>
      </c>
      <c r="AA132" s="3" t="e">
        <f>SMALL($Y$17:$Y$162,ROWS($A$7:A122))</f>
        <v>#NUM!</v>
      </c>
      <c r="AE132" s="3" t="str">
        <f t="shared" si="21"/>
        <v/>
      </c>
    </row>
    <row r="133" spans="1:31" ht="24.95" customHeight="1" thickTop="1" x14ac:dyDescent="0.25">
      <c r="A133" s="84" t="s">
        <v>23</v>
      </c>
      <c r="B133" s="85"/>
      <c r="C133" s="85"/>
      <c r="D133" s="85"/>
      <c r="E133" s="85"/>
      <c r="F133" s="86"/>
      <c r="G133" s="84" t="s">
        <v>24</v>
      </c>
      <c r="H133" s="85"/>
      <c r="I133" s="85"/>
      <c r="J133" s="86"/>
      <c r="K133" s="81" t="s">
        <v>25</v>
      </c>
      <c r="L133" s="82"/>
      <c r="M133" s="83"/>
      <c r="N133" s="34"/>
      <c r="O133" s="46"/>
      <c r="P133" s="34"/>
      <c r="Q133" s="2" t="str">
        <f ca="1">IFERROR(IF(COUNTIF($E$17:E133,E133)=1,IF(AND(_xlfn.DAYS(TODAY(),E133)&gt;34,U133=0),"HATA"),"DOĞRU"),"HATA")</f>
        <v>DOĞRU</v>
      </c>
      <c r="R133" s="34" t="str">
        <f t="shared" si="20"/>
        <v>DOĞRU</v>
      </c>
      <c r="S133" s="34"/>
      <c r="T133" s="31"/>
      <c r="U133" s="14"/>
      <c r="V133" s="14"/>
      <c r="W133" s="14"/>
      <c r="Y133" s="3" t="b">
        <f>IF(COUNTIF($W$17:W133,W133)=1,IF(W133&lt;&gt;"MALIN CİNSİ 1",IF(W133&lt;&gt;0,ROW(W133),"")))</f>
        <v>0</v>
      </c>
      <c r="AA133" s="3" t="e">
        <f>SMALL($Y$17:$Y$162,ROWS($A$7:A123))</f>
        <v>#NUM!</v>
      </c>
      <c r="AE133" s="3" t="str">
        <f t="shared" si="21"/>
        <v/>
      </c>
    </row>
    <row r="134" spans="1:31" ht="24.95" customHeight="1" x14ac:dyDescent="0.25">
      <c r="A134" s="81" t="str">
        <f>A14</f>
        <v/>
      </c>
      <c r="B134" s="82"/>
      <c r="C134" s="82"/>
      <c r="D134" s="82"/>
      <c r="E134" s="82"/>
      <c r="F134" s="83"/>
      <c r="G134" s="81" t="str">
        <f>G14</f>
        <v/>
      </c>
      <c r="H134" s="82"/>
      <c r="I134" s="82"/>
      <c r="J134" s="83"/>
      <c r="K134" s="81">
        <f>K14</f>
        <v>0</v>
      </c>
      <c r="L134" s="82"/>
      <c r="M134" s="83"/>
      <c r="N134" s="34"/>
      <c r="O134" s="46"/>
      <c r="P134" s="34"/>
      <c r="Q134" s="2" t="str">
        <f ca="1">IFERROR(IF(COUNTIF($E$17:E134,E134)=1,IF(AND(_xlfn.DAYS(TODAY(),E134)&gt;34,U134=0),"HATA"),"DOĞRU"),"HATA")</f>
        <v>DOĞRU</v>
      </c>
      <c r="R134" s="34" t="str">
        <f t="shared" si="20"/>
        <v>DOĞRU</v>
      </c>
      <c r="S134" s="34"/>
      <c r="T134" s="31"/>
      <c r="U134" s="14"/>
      <c r="V134" s="14"/>
      <c r="W134" s="14"/>
      <c r="Y134" s="3" t="b">
        <f>IF(COUNTIF($W$17:W134,W134)=1,IF(W134&lt;&gt;"MALIN CİNSİ 1",IF(W134&lt;&gt;0,ROW(W134),"")))</f>
        <v>0</v>
      </c>
      <c r="AA134" s="3" t="e">
        <f>SMALL($Y$17:$Y$162,ROWS($A$7:A124))</f>
        <v>#NUM!</v>
      </c>
      <c r="AE134" s="3" t="str">
        <f t="shared" si="21"/>
        <v/>
      </c>
    </row>
    <row r="135" spans="1:31" ht="15.95" customHeight="1" x14ac:dyDescent="0.25">
      <c r="A135" s="68" t="s">
        <v>7</v>
      </c>
      <c r="B135" s="70" t="s">
        <v>0</v>
      </c>
      <c r="C135" s="72" t="s">
        <v>22</v>
      </c>
      <c r="D135" s="70" t="s">
        <v>1</v>
      </c>
      <c r="E135" s="70" t="s">
        <v>21</v>
      </c>
      <c r="F135" s="70" t="s">
        <v>8</v>
      </c>
      <c r="G135" s="79" t="s">
        <v>2</v>
      </c>
      <c r="H135" s="79" t="s">
        <v>3</v>
      </c>
      <c r="I135" s="79" t="s">
        <v>20</v>
      </c>
      <c r="J135" s="79" t="s">
        <v>4</v>
      </c>
      <c r="K135" s="79" t="s">
        <v>5</v>
      </c>
      <c r="L135" s="79" t="s">
        <v>6</v>
      </c>
      <c r="M135" s="80" t="s">
        <v>9</v>
      </c>
      <c r="N135" s="34"/>
      <c r="O135" s="46"/>
      <c r="P135" s="34"/>
      <c r="Q135" s="2" t="str">
        <f ca="1">IFERROR(IF(COUNTIF($E$17:E135,E135)=1,IF(AND(_xlfn.DAYS(TODAY(),E135)&gt;34,U135=0),"HATA"),"DOĞRU"),"HATA")</f>
        <v>DOĞRU</v>
      </c>
      <c r="R135" s="34" t="str">
        <f t="shared" si="20"/>
        <v>DOĞRU</v>
      </c>
      <c r="S135" s="34"/>
      <c r="T135" s="74" t="s">
        <v>10</v>
      </c>
      <c r="U135" s="74" t="s">
        <v>11</v>
      </c>
      <c r="V135" s="74" t="s">
        <v>12</v>
      </c>
      <c r="W135" s="74" t="s">
        <v>13</v>
      </c>
      <c r="Y135" s="3" t="b">
        <f>IF(COUNTIF($W$17:W135,W135)=1,IF(W135&lt;&gt;"MALIN CİNSİ 1",IF(W135&lt;&gt;0,ROW(W135),"")))</f>
        <v>0</v>
      </c>
      <c r="AA135" s="3" t="e">
        <f>SMALL($Y$17:$Y$162,ROWS($A$7:A125))</f>
        <v>#NUM!</v>
      </c>
      <c r="AE135" s="3" t="e">
        <f t="shared" si="21"/>
        <v>#VALUE!</v>
      </c>
    </row>
    <row r="136" spans="1:31" ht="15.95" customHeight="1" x14ac:dyDescent="0.25">
      <c r="A136" s="69"/>
      <c r="B136" s="71"/>
      <c r="C136" s="73"/>
      <c r="D136" s="71"/>
      <c r="E136" s="71"/>
      <c r="F136" s="71"/>
      <c r="G136" s="71"/>
      <c r="H136" s="71"/>
      <c r="I136" s="71"/>
      <c r="J136" s="71"/>
      <c r="K136" s="71"/>
      <c r="L136" s="71"/>
      <c r="M136" s="73"/>
      <c r="N136" s="34"/>
      <c r="O136" s="46"/>
      <c r="P136" s="34"/>
      <c r="Q136" s="2" t="str">
        <f ca="1">IFERROR(IF(COUNTIF($E$17:E136,E136)=1,IF(AND(_xlfn.DAYS(TODAY(),E136)&gt;34,U136=0),"HATA"),"DOĞRU"),"HATA")</f>
        <v>DOĞRU</v>
      </c>
      <c r="R136" s="34" t="str">
        <f t="shared" si="20"/>
        <v>DOĞRU</v>
      </c>
      <c r="S136" s="34"/>
      <c r="T136" s="75"/>
      <c r="U136" s="75"/>
      <c r="V136" s="75"/>
      <c r="W136" s="75"/>
      <c r="Y136" s="3" t="b">
        <f>IF(COUNTIF($W$17:W136,W136)=1,IF(W136&lt;&gt;"MALIN CİNSİ 1",IF(W136&lt;&gt;0,ROW(W136),"")))</f>
        <v>0</v>
      </c>
      <c r="AA136" s="3" t="e">
        <f>SMALL($Y$17:$Y$162,ROWS($A$7:A126))</f>
        <v>#NUM!</v>
      </c>
      <c r="AE136" s="3" t="str">
        <f t="shared" si="21"/>
        <v/>
      </c>
    </row>
    <row r="137" spans="1:31" ht="24.95" customHeight="1" x14ac:dyDescent="0.25">
      <c r="A137" s="41"/>
      <c r="B137" s="76" t="s">
        <v>28</v>
      </c>
      <c r="C137" s="77"/>
      <c r="D137" s="77"/>
      <c r="E137" s="77"/>
      <c r="F137" s="78"/>
      <c r="G137" s="42"/>
      <c r="H137" s="30">
        <f>H122</f>
        <v>0</v>
      </c>
      <c r="I137" s="30"/>
      <c r="J137" s="30">
        <f>J122</f>
        <v>0</v>
      </c>
      <c r="K137" s="30">
        <f>K122</f>
        <v>0</v>
      </c>
      <c r="L137" s="30">
        <f>L122</f>
        <v>0</v>
      </c>
      <c r="M137" s="30">
        <f>M122</f>
        <v>0</v>
      </c>
      <c r="N137" s="34"/>
      <c r="O137" s="46"/>
      <c r="P137" s="34"/>
      <c r="Q137" s="2" t="str">
        <f ca="1">IFERROR(IF(COUNTIF($E$17:E137,E137)=1,IF(AND(_xlfn.DAYS(TODAY(),E137)&gt;34,U137=0),"HATA"),"DOĞRU"),"HATA")</f>
        <v>DOĞRU</v>
      </c>
      <c r="R137" s="34" t="str">
        <f t="shared" si="20"/>
        <v>DOĞRU</v>
      </c>
      <c r="S137" s="34"/>
      <c r="T137" s="26"/>
      <c r="U137" s="26"/>
      <c r="V137" s="16"/>
      <c r="W137" s="16"/>
      <c r="Y137" s="3" t="b">
        <f>IF(COUNTIF($W$17:W137,W137)=1,IF(W137&lt;&gt;"MALIN CİNSİ 1",IF(W137&lt;&gt;0,ROW(W137),"")))</f>
        <v>0</v>
      </c>
      <c r="AA137" s="3" t="e">
        <f>SMALL($Y$17:$Y$162,ROWS($A$7:A127))</f>
        <v>#NUM!</v>
      </c>
      <c r="AE137" s="3">
        <f t="shared" si="21"/>
        <v>1</v>
      </c>
    </row>
    <row r="138" spans="1:31" ht="24.95" customHeight="1" x14ac:dyDescent="0.25">
      <c r="A138" s="11">
        <v>76</v>
      </c>
      <c r="B138" s="12"/>
      <c r="C138" s="33"/>
      <c r="D138" s="12"/>
      <c r="E138" s="17"/>
      <c r="F138" s="12"/>
      <c r="G138" s="12"/>
      <c r="H138" s="13"/>
      <c r="I138" s="13"/>
      <c r="J138" s="44">
        <f>H138*I138</f>
        <v>0</v>
      </c>
      <c r="K138" s="44">
        <f t="shared" ref="K138:K162" si="30">J138*$Z$12%</f>
        <v>0</v>
      </c>
      <c r="L138" s="44"/>
      <c r="M138" s="44" t="str">
        <f t="shared" ref="M138:M162" si="31">IF(B138="","",J138-(K138+L138))</f>
        <v/>
      </c>
      <c r="N138" s="34"/>
      <c r="O138" s="46" t="str">
        <f t="shared" si="24"/>
        <v>BOŞ</v>
      </c>
      <c r="P138" s="46">
        <f t="shared" ref="P138:P162" ca="1" si="32">IFERROR(IF(_xlfn.DAYS(TODAY(),E138)&lt;0,"HATA",),"HATA")</f>
        <v>0</v>
      </c>
      <c r="Q138" s="2" t="str">
        <f ca="1">IFERROR(IF(COUNTIF($E$17:E138,E138)=1,IF(AND(_xlfn.DAYS(TODAY(),E138)&gt;34,U138=0),"HATA"),"DOĞRU"),"HATA")</f>
        <v>DOĞRU</v>
      </c>
      <c r="R138" s="34" t="str">
        <f t="shared" si="20"/>
        <v>DOĞRU</v>
      </c>
      <c r="S138" s="34"/>
      <c r="T138" s="23">
        <f>IF(COUNTIF($F$17:F138,F138)=1,IF(SUMIF($F$17:$F$162,F138,$M$17:$M$162)&gt;=4250000,4250,SUMIF($F$17:$F$162,F138,$M$17:$M$162)*0.001),0)</f>
        <v>0</v>
      </c>
      <c r="U138" s="47" t="str">
        <f t="shared" ref="U138:U162" ca="1" si="33">IF(B138="","",IF(AND(WEEKDAY(TODAY(),2)=1,_xlfn.DAYS(TODAY(),E138)&lt;VLOOKUP(MONTH(TODAY()),$AI$1:$AK$12,3,0)),0,IF(AND(WEEKDAY(TODAY()-1,2)=7,E138=TODAY()-31),0,IF(AND(WEEKDAY(TODAY()-2,2)=6,E138=TODAY()-31),0,IF(AND(WEEKDAY(TODAY()-2,2)=6,E138=TODAY()-32),0,IF(E138&gt;=TODAY()-30,0,IF(AND(DAY(E138)=DAY($AB$7),E138&gt;TODAY()-56),0,T138/2)))))))</f>
        <v/>
      </c>
      <c r="V138" s="13" t="str">
        <f t="shared" ref="V138:V162" si="34">IF(B138="","",T138+U138)</f>
        <v/>
      </c>
      <c r="W138" s="13">
        <f t="shared" ref="W138:W162" si="35">IF(SUMIF($F$17:$F$162,F138,$U$17:$U$162)&gt;0,G138&amp;" "&amp;"CEZA",G138)</f>
        <v>0</v>
      </c>
      <c r="Y138" s="3" t="b">
        <f>IF(COUNTIF($W$17:W138,W138)=1,IF(W138&lt;&gt;"MALIN CİNSİ 1",IF(W138&lt;&gt;0,ROW(W138),"")))</f>
        <v>0</v>
      </c>
      <c r="AA138" s="3" t="e">
        <f>SMALL($Y$17:$Y$162,ROWS($A$7:A128))</f>
        <v>#NUM!</v>
      </c>
      <c r="AE138" s="3" t="str">
        <f t="shared" si="21"/>
        <v/>
      </c>
    </row>
    <row r="139" spans="1:31" ht="24.95" customHeight="1" x14ac:dyDescent="0.25">
      <c r="A139" s="11">
        <v>77</v>
      </c>
      <c r="B139" s="12"/>
      <c r="C139" s="33"/>
      <c r="D139" s="12"/>
      <c r="E139" s="17"/>
      <c r="F139" s="12"/>
      <c r="G139" s="12"/>
      <c r="H139" s="13"/>
      <c r="I139" s="13"/>
      <c r="J139" s="44">
        <f>H139*I139</f>
        <v>0</v>
      </c>
      <c r="K139" s="44">
        <f t="shared" si="30"/>
        <v>0</v>
      </c>
      <c r="L139" s="44"/>
      <c r="M139" s="44" t="str">
        <f t="shared" si="31"/>
        <v/>
      </c>
      <c r="N139" s="34"/>
      <c r="O139" s="46" t="str">
        <f t="shared" si="24"/>
        <v>BOŞ</v>
      </c>
      <c r="P139" s="46">
        <f t="shared" ca="1" si="32"/>
        <v>0</v>
      </c>
      <c r="Q139" s="2" t="str">
        <f ca="1">IFERROR(IF(COUNTIF($E$17:E139,E139)=1,IF(AND(_xlfn.DAYS(TODAY(),E139)&gt;34,U139=0),"HATA"),"DOĞRU"),"HATA")</f>
        <v>DOĞRU</v>
      </c>
      <c r="R139" s="34" t="str">
        <f t="shared" si="20"/>
        <v>DOĞRU</v>
      </c>
      <c r="S139" s="34"/>
      <c r="T139" s="23">
        <f>IF(COUNTIF($F$17:F139,F139)=1,IF(SUMIF($F$17:$F$162,F139,$M$17:$M$162)&gt;=4250000,4250,SUMIF($F$17:$F$162,F139,$M$17:$M$162)*0.001),0)</f>
        <v>0</v>
      </c>
      <c r="U139" s="47" t="str">
        <f t="shared" ca="1" si="33"/>
        <v/>
      </c>
      <c r="V139" s="13" t="str">
        <f t="shared" si="34"/>
        <v/>
      </c>
      <c r="W139" s="13">
        <f t="shared" si="35"/>
        <v>0</v>
      </c>
      <c r="Y139" s="3" t="b">
        <f>IF(COUNTIF($W$17:W139,W139)=1,IF(W139&lt;&gt;"MALIN CİNSİ 1",IF(W139&lt;&gt;0,ROW(W139),"")))</f>
        <v>0</v>
      </c>
      <c r="AA139" s="3" t="e">
        <f>SMALL($Y$17:$Y$162,ROWS($A$7:A129))</f>
        <v>#NUM!</v>
      </c>
      <c r="AE139" s="3" t="str">
        <f t="shared" si="21"/>
        <v/>
      </c>
    </row>
    <row r="140" spans="1:31" ht="24.95" customHeight="1" x14ac:dyDescent="0.25">
      <c r="A140" s="11">
        <v>78</v>
      </c>
      <c r="B140" s="12"/>
      <c r="C140" s="33"/>
      <c r="D140" s="12"/>
      <c r="E140" s="17"/>
      <c r="F140" s="12"/>
      <c r="G140" s="12"/>
      <c r="H140" s="13"/>
      <c r="I140" s="13"/>
      <c r="J140" s="44">
        <f t="shared" ref="J140:J162" si="36">H140*I140</f>
        <v>0</v>
      </c>
      <c r="K140" s="45">
        <f t="shared" si="30"/>
        <v>0</v>
      </c>
      <c r="L140" s="44"/>
      <c r="M140" s="45" t="str">
        <f t="shared" si="31"/>
        <v/>
      </c>
      <c r="N140" s="34"/>
      <c r="O140" s="46" t="str">
        <f t="shared" si="24"/>
        <v>BOŞ</v>
      </c>
      <c r="P140" s="46">
        <f t="shared" ca="1" si="32"/>
        <v>0</v>
      </c>
      <c r="Q140" s="2" t="str">
        <f ca="1">IFERROR(IF(COUNTIF($E$17:E140,E140)=1,IF(AND(_xlfn.DAYS(TODAY(),E140)&gt;34,U140=0),"HATA"),"DOĞRU"),"HATA")</f>
        <v>DOĞRU</v>
      </c>
      <c r="R140" s="34" t="str">
        <f t="shared" si="20"/>
        <v>DOĞRU</v>
      </c>
      <c r="S140" s="34"/>
      <c r="T140" s="23">
        <f>IF(COUNTIF($F$17:F140,F140)=1,IF(SUMIF($F$17:$F$162,F140,$M$17:$M$162)&gt;=4250000,4250,SUMIF($F$17:$F$162,F140,$M$17:$M$162)*0.001),0)</f>
        <v>0</v>
      </c>
      <c r="U140" s="47" t="str">
        <f t="shared" ca="1" si="33"/>
        <v/>
      </c>
      <c r="V140" s="13" t="str">
        <f t="shared" si="34"/>
        <v/>
      </c>
      <c r="W140" s="13">
        <f t="shared" si="35"/>
        <v>0</v>
      </c>
      <c r="Y140" s="3" t="b">
        <f>IF(COUNTIF($W$17:W140,W140)=1,IF(W140&lt;&gt;"MALIN CİNSİ 1",IF(W140&lt;&gt;0,ROW(W140),"")))</f>
        <v>0</v>
      </c>
      <c r="AA140" s="3" t="e">
        <f>SMALL($Y$17:$Y$162,ROWS($A$7:A130))</f>
        <v>#NUM!</v>
      </c>
      <c r="AE140" s="3" t="str">
        <f t="shared" si="21"/>
        <v/>
      </c>
    </row>
    <row r="141" spans="1:31" ht="24.95" customHeight="1" x14ac:dyDescent="0.25">
      <c r="A141" s="11">
        <v>79</v>
      </c>
      <c r="B141" s="12"/>
      <c r="C141" s="33"/>
      <c r="D141" s="12"/>
      <c r="E141" s="17"/>
      <c r="F141" s="12"/>
      <c r="G141" s="12"/>
      <c r="H141" s="13"/>
      <c r="I141" s="13"/>
      <c r="J141" s="44">
        <f t="shared" si="36"/>
        <v>0</v>
      </c>
      <c r="K141" s="44">
        <f t="shared" si="30"/>
        <v>0</v>
      </c>
      <c r="L141" s="44"/>
      <c r="M141" s="44" t="str">
        <f t="shared" si="31"/>
        <v/>
      </c>
      <c r="N141" s="34"/>
      <c r="O141" s="46" t="str">
        <f t="shared" si="24"/>
        <v>BOŞ</v>
      </c>
      <c r="P141" s="46">
        <f t="shared" ca="1" si="32"/>
        <v>0</v>
      </c>
      <c r="Q141" s="2" t="str">
        <f ca="1">IFERROR(IF(COUNTIF($E$17:E141,E141)=1,IF(AND(_xlfn.DAYS(TODAY(),E141)&gt;34,U141=0),"HATA"),"DOĞRU"),"HATA")</f>
        <v>DOĞRU</v>
      </c>
      <c r="R141" s="34" t="str">
        <f t="shared" si="20"/>
        <v>DOĞRU</v>
      </c>
      <c r="S141" s="34"/>
      <c r="T141" s="23">
        <f>IF(COUNTIF($F$17:F141,F141)=1,IF(SUMIF($F$17:$F$162,F141,$M$17:$M$162)&gt;=4250000,4250,SUMIF($F$17:$F$162,F141,$M$17:$M$162)*0.001),0)</f>
        <v>0</v>
      </c>
      <c r="U141" s="47" t="str">
        <f t="shared" ca="1" si="33"/>
        <v/>
      </c>
      <c r="V141" s="13" t="str">
        <f t="shared" si="34"/>
        <v/>
      </c>
      <c r="W141" s="13">
        <f t="shared" si="35"/>
        <v>0</v>
      </c>
      <c r="Y141" s="3" t="b">
        <f>IF(COUNTIF($W$17:W141,W141)=1,IF(W141&lt;&gt;"MALIN CİNSİ 1",IF(W141&lt;&gt;0,ROW(W141),"")))</f>
        <v>0</v>
      </c>
      <c r="AA141" s="3" t="e">
        <f>SMALL($Y$17:$Y$162,ROWS($A$7:A131))</f>
        <v>#NUM!</v>
      </c>
      <c r="AE141" s="3" t="str">
        <f t="shared" si="21"/>
        <v/>
      </c>
    </row>
    <row r="142" spans="1:31" ht="24.95" customHeight="1" x14ac:dyDescent="0.25">
      <c r="A142" s="11">
        <v>80</v>
      </c>
      <c r="B142" s="12"/>
      <c r="C142" s="33"/>
      <c r="D142" s="12"/>
      <c r="E142" s="17"/>
      <c r="F142" s="12"/>
      <c r="G142" s="12"/>
      <c r="H142" s="13"/>
      <c r="I142" s="13"/>
      <c r="J142" s="44">
        <f t="shared" si="36"/>
        <v>0</v>
      </c>
      <c r="K142" s="44">
        <f t="shared" si="30"/>
        <v>0</v>
      </c>
      <c r="L142" s="44"/>
      <c r="M142" s="44" t="str">
        <f t="shared" si="31"/>
        <v/>
      </c>
      <c r="N142" s="34"/>
      <c r="O142" s="46" t="str">
        <f t="shared" si="24"/>
        <v>BOŞ</v>
      </c>
      <c r="P142" s="46">
        <f t="shared" ca="1" si="32"/>
        <v>0</v>
      </c>
      <c r="Q142" s="2" t="str">
        <f ca="1">IFERROR(IF(COUNTIF($E$17:E142,E142)=1,IF(AND(_xlfn.DAYS(TODAY(),E142)&gt;34,U142=0),"HATA"),"DOĞRU"),"HATA")</f>
        <v>DOĞRU</v>
      </c>
      <c r="R142" s="34" t="str">
        <f t="shared" si="20"/>
        <v>DOĞRU</v>
      </c>
      <c r="S142" s="34"/>
      <c r="T142" s="23">
        <f>IF(COUNTIF($F$17:F142,F142)=1,IF(SUMIF($F$17:$F$162,F142,$M$17:$M$162)&gt;=4250000,4250,SUMIF($F$17:$F$162,F142,$M$17:$M$162)*0.001),0)</f>
        <v>0</v>
      </c>
      <c r="U142" s="47" t="str">
        <f t="shared" ca="1" si="33"/>
        <v/>
      </c>
      <c r="V142" s="13" t="str">
        <f t="shared" si="34"/>
        <v/>
      </c>
      <c r="W142" s="13">
        <f t="shared" si="35"/>
        <v>0</v>
      </c>
      <c r="Y142" s="3" t="b">
        <f>IF(COUNTIF($W$17:W142,W142)=1,IF(W142&lt;&gt;"MALIN CİNSİ 1",IF(W142&lt;&gt;0,ROW(W142),"")))</f>
        <v>0</v>
      </c>
      <c r="AA142" s="3" t="e">
        <f>SMALL($Y$17:$Y$162,ROWS($A$7:A132))</f>
        <v>#NUM!</v>
      </c>
      <c r="AE142" s="3" t="str">
        <f t="shared" si="21"/>
        <v/>
      </c>
    </row>
    <row r="143" spans="1:31" ht="24.95" customHeight="1" x14ac:dyDescent="0.25">
      <c r="A143" s="11">
        <v>81</v>
      </c>
      <c r="B143" s="12"/>
      <c r="C143" s="33"/>
      <c r="D143" s="12"/>
      <c r="E143" s="17"/>
      <c r="F143" s="12"/>
      <c r="G143" s="12"/>
      <c r="H143" s="13"/>
      <c r="I143" s="13"/>
      <c r="J143" s="44">
        <f t="shared" si="36"/>
        <v>0</v>
      </c>
      <c r="K143" s="44">
        <f t="shared" si="30"/>
        <v>0</v>
      </c>
      <c r="L143" s="44"/>
      <c r="M143" s="44" t="str">
        <f t="shared" si="31"/>
        <v/>
      </c>
      <c r="N143" s="34"/>
      <c r="O143" s="46" t="str">
        <f t="shared" si="24"/>
        <v>BOŞ</v>
      </c>
      <c r="P143" s="46">
        <f t="shared" ca="1" si="32"/>
        <v>0</v>
      </c>
      <c r="Q143" s="2" t="str">
        <f ca="1">IFERROR(IF(COUNTIF($E$17:E143,E143)=1,IF(AND(_xlfn.DAYS(TODAY(),E143)&gt;34,U143=0),"HATA"),"DOĞRU"),"HATA")</f>
        <v>DOĞRU</v>
      </c>
      <c r="R143" s="34" t="str">
        <f t="shared" si="20"/>
        <v>DOĞRU</v>
      </c>
      <c r="S143" s="34"/>
      <c r="T143" s="23">
        <f>IF(COUNTIF($F$17:F143,F143)=1,IF(SUMIF($F$17:$F$162,F143,$M$17:$M$162)&gt;=4250000,4250,SUMIF($F$17:$F$162,F143,$M$17:$M$162)*0.001),0)</f>
        <v>0</v>
      </c>
      <c r="U143" s="47" t="str">
        <f t="shared" ca="1" si="33"/>
        <v/>
      </c>
      <c r="V143" s="13" t="str">
        <f t="shared" si="34"/>
        <v/>
      </c>
      <c r="W143" s="13">
        <f t="shared" si="35"/>
        <v>0</v>
      </c>
      <c r="Y143" s="3" t="b">
        <f>IF(COUNTIF($W$17:W143,W143)=1,IF(W143&lt;&gt;"MALIN CİNSİ 1",IF(W143&lt;&gt;0,ROW(W143),"")))</f>
        <v>0</v>
      </c>
      <c r="AA143" s="3" t="e">
        <f>SMALL($Y$17:$Y$162,ROWS($A$7:A133))</f>
        <v>#NUM!</v>
      </c>
      <c r="AE143" s="3" t="str">
        <f t="shared" si="21"/>
        <v/>
      </c>
    </row>
    <row r="144" spans="1:31" ht="24.95" customHeight="1" x14ac:dyDescent="0.25">
      <c r="A144" s="11">
        <v>82</v>
      </c>
      <c r="B144" s="12"/>
      <c r="C144" s="33"/>
      <c r="D144" s="12"/>
      <c r="E144" s="17"/>
      <c r="F144" s="12"/>
      <c r="G144" s="12"/>
      <c r="H144" s="13"/>
      <c r="I144" s="13"/>
      <c r="J144" s="44">
        <f t="shared" si="36"/>
        <v>0</v>
      </c>
      <c r="K144" s="44">
        <f t="shared" si="30"/>
        <v>0</v>
      </c>
      <c r="L144" s="44"/>
      <c r="M144" s="44" t="str">
        <f t="shared" si="31"/>
        <v/>
      </c>
      <c r="N144" s="34"/>
      <c r="O144" s="46" t="str">
        <f t="shared" si="24"/>
        <v>BOŞ</v>
      </c>
      <c r="P144" s="46">
        <f t="shared" ca="1" si="32"/>
        <v>0</v>
      </c>
      <c r="Q144" s="2" t="str">
        <f ca="1">IFERROR(IF(COUNTIF($E$17:E144,E144)=1,IF(AND(_xlfn.DAYS(TODAY(),E144)&gt;34,U144=0),"HATA"),"DOĞRU"),"HATA")</f>
        <v>DOĞRU</v>
      </c>
      <c r="R144" s="34" t="str">
        <f t="shared" si="20"/>
        <v>DOĞRU</v>
      </c>
      <c r="S144" s="34"/>
      <c r="T144" s="23">
        <f>IF(COUNTIF($F$17:F144,F144)=1,IF(SUMIF($F$17:$F$162,F144,$M$17:$M$162)&gt;=4250000,4250,SUMIF($F$17:$F$162,F144,$M$17:$M$162)*0.001),0)</f>
        <v>0</v>
      </c>
      <c r="U144" s="47" t="str">
        <f t="shared" ca="1" si="33"/>
        <v/>
      </c>
      <c r="V144" s="13" t="str">
        <f t="shared" si="34"/>
        <v/>
      </c>
      <c r="W144" s="13">
        <f t="shared" si="35"/>
        <v>0</v>
      </c>
      <c r="Y144" s="3" t="b">
        <f>IF(COUNTIF($W$17:W144,W144)=1,IF(W144&lt;&gt;"MALIN CİNSİ 1",IF(W144&lt;&gt;0,ROW(W144),"")))</f>
        <v>0</v>
      </c>
      <c r="AA144" s="3" t="e">
        <f>SMALL($Y$17:$Y$162,ROWS($A$7:A134))</f>
        <v>#NUM!</v>
      </c>
      <c r="AE144" s="3" t="str">
        <f t="shared" si="21"/>
        <v/>
      </c>
    </row>
    <row r="145" spans="1:31" ht="24.95" customHeight="1" x14ac:dyDescent="0.25">
      <c r="A145" s="11">
        <v>83</v>
      </c>
      <c r="B145" s="12"/>
      <c r="C145" s="33"/>
      <c r="D145" s="12"/>
      <c r="E145" s="17"/>
      <c r="F145" s="12"/>
      <c r="G145" s="12"/>
      <c r="H145" s="13"/>
      <c r="I145" s="13"/>
      <c r="J145" s="44">
        <f t="shared" si="36"/>
        <v>0</v>
      </c>
      <c r="K145" s="44">
        <f t="shared" si="30"/>
        <v>0</v>
      </c>
      <c r="L145" s="44"/>
      <c r="M145" s="44" t="str">
        <f t="shared" si="31"/>
        <v/>
      </c>
      <c r="N145" s="34"/>
      <c r="O145" s="46" t="str">
        <f t="shared" si="24"/>
        <v>BOŞ</v>
      </c>
      <c r="P145" s="46">
        <f t="shared" ca="1" si="32"/>
        <v>0</v>
      </c>
      <c r="Q145" s="2" t="str">
        <f ca="1">IFERROR(IF(COUNTIF($E$17:E145,E145)=1,IF(AND(_xlfn.DAYS(TODAY(),E145)&gt;34,U145=0),"HATA"),"DOĞRU"),"HATA")</f>
        <v>DOĞRU</v>
      </c>
      <c r="R145" s="34" t="str">
        <f t="shared" si="20"/>
        <v>DOĞRU</v>
      </c>
      <c r="S145" s="34"/>
      <c r="T145" s="23">
        <f>IF(COUNTIF($F$17:F145,F145)=1,IF(SUMIF($F$17:$F$162,F145,$M$17:$M$162)&gt;=4250000,4250,SUMIF($F$17:$F$162,F145,$M$17:$M$162)*0.001),0)</f>
        <v>0</v>
      </c>
      <c r="U145" s="47" t="str">
        <f t="shared" ca="1" si="33"/>
        <v/>
      </c>
      <c r="V145" s="13" t="str">
        <f t="shared" si="34"/>
        <v/>
      </c>
      <c r="W145" s="13">
        <f t="shared" si="35"/>
        <v>0</v>
      </c>
      <c r="Y145" s="3" t="b">
        <f>IF(COUNTIF($W$17:W145,W145)=1,IF(W145&lt;&gt;"MALIN CİNSİ 1",IF(W145&lt;&gt;0,ROW(W145),"")))</f>
        <v>0</v>
      </c>
      <c r="AA145" s="3" t="e">
        <f>SMALL($Y$17:$Y$162,ROWS($A$7:A135))</f>
        <v>#NUM!</v>
      </c>
      <c r="AE145" s="3" t="str">
        <f t="shared" si="21"/>
        <v/>
      </c>
    </row>
    <row r="146" spans="1:31" ht="24.95" customHeight="1" x14ac:dyDescent="0.25">
      <c r="A146" s="11">
        <v>84</v>
      </c>
      <c r="B146" s="12"/>
      <c r="C146" s="33"/>
      <c r="D146" s="12"/>
      <c r="E146" s="17"/>
      <c r="F146" s="12"/>
      <c r="G146" s="12"/>
      <c r="H146" s="13"/>
      <c r="I146" s="13"/>
      <c r="J146" s="44">
        <f t="shared" si="36"/>
        <v>0</v>
      </c>
      <c r="K146" s="44">
        <f t="shared" si="30"/>
        <v>0</v>
      </c>
      <c r="L146" s="44"/>
      <c r="M146" s="44" t="str">
        <f t="shared" si="31"/>
        <v/>
      </c>
      <c r="N146" s="34"/>
      <c r="O146" s="46" t="str">
        <f t="shared" ref="O146:O162" si="37">IF(B146&lt;&gt;"",IF(AND(ISNONTEXT(M146),M146&lt;&gt;0,E146&lt;&gt;""),"DOĞRU","YANLIŞ"),"BOŞ")</f>
        <v>BOŞ</v>
      </c>
      <c r="P146" s="46">
        <f t="shared" ca="1" si="32"/>
        <v>0</v>
      </c>
      <c r="Q146" s="2" t="str">
        <f ca="1">IFERROR(IF(COUNTIF($E$17:E146,E146)=1,IF(AND(_xlfn.DAYS(TODAY(),E146)&gt;34,U146=0),"HATA"),"DOĞRU"),"HATA")</f>
        <v>DOĞRU</v>
      </c>
      <c r="R146" s="34" t="str">
        <f t="shared" ref="R146:R162" si="38">IF(AND(B146&lt;&gt;"",M146&lt;&gt;""),IFERROR(DATEVALUE(E146),"DOĞRU"),"DOĞRU")</f>
        <v>DOĞRU</v>
      </c>
      <c r="S146" s="34"/>
      <c r="T146" s="23">
        <f>IF(COUNTIF($F$17:F146,F146)=1,IF(SUMIF($F$17:$F$162,F146,$M$17:$M$162)&gt;=4250000,4250,SUMIF($F$17:$F$162,F146,$M$17:$M$162)*0.001),0)</f>
        <v>0</v>
      </c>
      <c r="U146" s="47" t="str">
        <f t="shared" ca="1" si="33"/>
        <v/>
      </c>
      <c r="V146" s="13" t="str">
        <f t="shared" si="34"/>
        <v/>
      </c>
      <c r="W146" s="13">
        <f t="shared" si="35"/>
        <v>0</v>
      </c>
      <c r="Y146" s="3" t="b">
        <f>IF(COUNTIF($W$17:W146,W146)=1,IF(W146&lt;&gt;"MALIN CİNSİ 1",IF(W146&lt;&gt;0,ROW(W146),"")))</f>
        <v>0</v>
      </c>
      <c r="AA146" s="3" t="e">
        <f>SMALL($Y$17:$Y$162,ROWS($A$7:A136))</f>
        <v>#NUM!</v>
      </c>
      <c r="AE146" s="3" t="str">
        <f t="shared" ref="AE146:AE166" si="39">IF(B146="","",MONTH(E146))</f>
        <v/>
      </c>
    </row>
    <row r="147" spans="1:31" ht="24.95" customHeight="1" x14ac:dyDescent="0.25">
      <c r="A147" s="11">
        <v>85</v>
      </c>
      <c r="B147" s="12"/>
      <c r="C147" s="33"/>
      <c r="D147" s="12"/>
      <c r="E147" s="17"/>
      <c r="F147" s="12"/>
      <c r="G147" s="12"/>
      <c r="H147" s="13"/>
      <c r="I147" s="13"/>
      <c r="J147" s="44">
        <f t="shared" si="36"/>
        <v>0</v>
      </c>
      <c r="K147" s="44">
        <f t="shared" si="30"/>
        <v>0</v>
      </c>
      <c r="L147" s="44"/>
      <c r="M147" s="44" t="str">
        <f t="shared" si="31"/>
        <v/>
      </c>
      <c r="N147" s="34"/>
      <c r="O147" s="46" t="str">
        <f t="shared" si="37"/>
        <v>BOŞ</v>
      </c>
      <c r="P147" s="46">
        <f t="shared" ca="1" si="32"/>
        <v>0</v>
      </c>
      <c r="Q147" s="2" t="str">
        <f ca="1">IFERROR(IF(COUNTIF($E$17:E147,E147)=1,IF(AND(_xlfn.DAYS(TODAY(),E147)&gt;34,U147=0),"HATA"),"DOĞRU"),"HATA")</f>
        <v>DOĞRU</v>
      </c>
      <c r="R147" s="34" t="str">
        <f t="shared" si="38"/>
        <v>DOĞRU</v>
      </c>
      <c r="S147" s="34"/>
      <c r="T147" s="23">
        <f>IF(COUNTIF($F$17:F147,F147)=1,IF(SUMIF($F$17:$F$162,F147,$M$17:$M$162)&gt;=4250000,4250,SUMIF($F$17:$F$162,F147,$M$17:$M$162)*0.001),0)</f>
        <v>0</v>
      </c>
      <c r="U147" s="47" t="str">
        <f t="shared" ca="1" si="33"/>
        <v/>
      </c>
      <c r="V147" s="13" t="str">
        <f t="shared" si="34"/>
        <v/>
      </c>
      <c r="W147" s="13">
        <f t="shared" si="35"/>
        <v>0</v>
      </c>
      <c r="Y147" s="3" t="b">
        <f>IF(COUNTIF($W$17:W147,W147)=1,IF(W147&lt;&gt;"MALIN CİNSİ 1",IF(W147&lt;&gt;0,ROW(W147),"")))</f>
        <v>0</v>
      </c>
      <c r="AA147" s="3" t="e">
        <f>SMALL($Y$17:$Y$162,ROWS($A$7:A137))</f>
        <v>#NUM!</v>
      </c>
      <c r="AE147" s="3" t="str">
        <f t="shared" si="39"/>
        <v/>
      </c>
    </row>
    <row r="148" spans="1:31" ht="24.95" customHeight="1" x14ac:dyDescent="0.25">
      <c r="A148" s="11">
        <v>86</v>
      </c>
      <c r="B148" s="12"/>
      <c r="C148" s="33"/>
      <c r="D148" s="12"/>
      <c r="E148" s="17"/>
      <c r="F148" s="12"/>
      <c r="G148" s="12"/>
      <c r="H148" s="13"/>
      <c r="I148" s="13"/>
      <c r="J148" s="44">
        <f t="shared" si="36"/>
        <v>0</v>
      </c>
      <c r="K148" s="44">
        <f t="shared" si="30"/>
        <v>0</v>
      </c>
      <c r="L148" s="44"/>
      <c r="M148" s="44" t="str">
        <f t="shared" si="31"/>
        <v/>
      </c>
      <c r="N148" s="34"/>
      <c r="O148" s="46" t="str">
        <f t="shared" si="37"/>
        <v>BOŞ</v>
      </c>
      <c r="P148" s="46">
        <f t="shared" ca="1" si="32"/>
        <v>0</v>
      </c>
      <c r="Q148" s="2" t="str">
        <f ca="1">IFERROR(IF(COUNTIF($E$17:E148,E148)=1,IF(AND(_xlfn.DAYS(TODAY(),E148)&gt;34,U148=0),"HATA"),"DOĞRU"),"HATA")</f>
        <v>DOĞRU</v>
      </c>
      <c r="R148" s="34" t="str">
        <f t="shared" si="38"/>
        <v>DOĞRU</v>
      </c>
      <c r="S148" s="34"/>
      <c r="T148" s="23">
        <f>IF(COUNTIF($F$17:F148,F148)=1,IF(SUMIF($F$17:$F$162,F148,$M$17:$M$162)&gt;=4250000,4250,SUMIF($F$17:$F$162,F148,$M$17:$M$162)*0.001),0)</f>
        <v>0</v>
      </c>
      <c r="U148" s="47" t="str">
        <f t="shared" ca="1" si="33"/>
        <v/>
      </c>
      <c r="V148" s="13" t="str">
        <f t="shared" si="34"/>
        <v/>
      </c>
      <c r="W148" s="13">
        <f t="shared" si="35"/>
        <v>0</v>
      </c>
      <c r="Y148" s="3" t="b">
        <f>IF(COUNTIF($W$17:W148,W148)=1,IF(W148&lt;&gt;"MALIN CİNSİ 1",IF(W148&lt;&gt;0,ROW(W148),"")))</f>
        <v>0</v>
      </c>
      <c r="AA148" s="3" t="e">
        <f>SMALL($Y$17:$Y$162,ROWS($A$7:A138))</f>
        <v>#NUM!</v>
      </c>
      <c r="AE148" s="3" t="str">
        <f t="shared" si="39"/>
        <v/>
      </c>
    </row>
    <row r="149" spans="1:31" ht="24.95" customHeight="1" x14ac:dyDescent="0.25">
      <c r="A149" s="11">
        <v>87</v>
      </c>
      <c r="B149" s="12"/>
      <c r="C149" s="33"/>
      <c r="D149" s="12"/>
      <c r="E149" s="17"/>
      <c r="F149" s="12"/>
      <c r="G149" s="12"/>
      <c r="H149" s="13"/>
      <c r="I149" s="13"/>
      <c r="J149" s="44">
        <f t="shared" si="36"/>
        <v>0</v>
      </c>
      <c r="K149" s="44">
        <f t="shared" si="30"/>
        <v>0</v>
      </c>
      <c r="L149" s="44"/>
      <c r="M149" s="44" t="str">
        <f t="shared" si="31"/>
        <v/>
      </c>
      <c r="N149" s="34"/>
      <c r="O149" s="46" t="str">
        <f t="shared" si="37"/>
        <v>BOŞ</v>
      </c>
      <c r="P149" s="46">
        <f t="shared" ca="1" si="32"/>
        <v>0</v>
      </c>
      <c r="Q149" s="2" t="str">
        <f ca="1">IFERROR(IF(COUNTIF($E$17:E149,E149)=1,IF(AND(_xlfn.DAYS(TODAY(),E149)&gt;34,U149=0),"HATA"),"DOĞRU"),"HATA")</f>
        <v>DOĞRU</v>
      </c>
      <c r="R149" s="34" t="str">
        <f t="shared" si="38"/>
        <v>DOĞRU</v>
      </c>
      <c r="S149" s="34"/>
      <c r="T149" s="23">
        <f>IF(COUNTIF($F$17:F149,F149)=1,IF(SUMIF($F$17:$F$162,F149,$M$17:$M$162)&gt;=4250000,4250,SUMIF($F$17:$F$162,F149,$M$17:$M$162)*0.001),0)</f>
        <v>0</v>
      </c>
      <c r="U149" s="47" t="str">
        <f t="shared" ca="1" si="33"/>
        <v/>
      </c>
      <c r="V149" s="13" t="str">
        <f t="shared" si="34"/>
        <v/>
      </c>
      <c r="W149" s="13">
        <f t="shared" si="35"/>
        <v>0</v>
      </c>
      <c r="Y149" s="3" t="b">
        <f>IF(COUNTIF($W$17:W149,W149)=1,IF(W149&lt;&gt;"MALIN CİNSİ 1",IF(W149&lt;&gt;0,ROW(W149),"")))</f>
        <v>0</v>
      </c>
      <c r="AA149" s="3" t="e">
        <f>SMALL($Y$17:$Y$162,ROWS($A$7:A139))</f>
        <v>#NUM!</v>
      </c>
      <c r="AE149" s="3" t="str">
        <f t="shared" si="39"/>
        <v/>
      </c>
    </row>
    <row r="150" spans="1:31" ht="24.95" customHeight="1" x14ac:dyDescent="0.25">
      <c r="A150" s="11">
        <v>88</v>
      </c>
      <c r="B150" s="12"/>
      <c r="C150" s="33"/>
      <c r="D150" s="12"/>
      <c r="E150" s="17"/>
      <c r="F150" s="12"/>
      <c r="G150" s="12"/>
      <c r="H150" s="13"/>
      <c r="I150" s="13"/>
      <c r="J150" s="44">
        <f t="shared" si="36"/>
        <v>0</v>
      </c>
      <c r="K150" s="44">
        <f t="shared" si="30"/>
        <v>0</v>
      </c>
      <c r="L150" s="44"/>
      <c r="M150" s="44" t="str">
        <f t="shared" si="31"/>
        <v/>
      </c>
      <c r="N150" s="34"/>
      <c r="O150" s="46" t="str">
        <f t="shared" si="37"/>
        <v>BOŞ</v>
      </c>
      <c r="P150" s="46">
        <f t="shared" ca="1" si="32"/>
        <v>0</v>
      </c>
      <c r="Q150" s="2" t="str">
        <f ca="1">IFERROR(IF(COUNTIF($E$17:E150,E150)=1,IF(AND(_xlfn.DAYS(TODAY(),E150)&gt;34,U150=0),"HATA"),"DOĞRU"),"HATA")</f>
        <v>DOĞRU</v>
      </c>
      <c r="R150" s="34" t="str">
        <f t="shared" si="38"/>
        <v>DOĞRU</v>
      </c>
      <c r="S150" s="34"/>
      <c r="T150" s="23">
        <f>IF(COUNTIF($F$17:F150,F150)=1,IF(SUMIF($F$17:$F$162,F150,$M$17:$M$162)&gt;=4250000,4250,SUMIF($F$17:$F$162,F150,$M$17:$M$162)*0.001),0)</f>
        <v>0</v>
      </c>
      <c r="U150" s="47" t="str">
        <f t="shared" ca="1" si="33"/>
        <v/>
      </c>
      <c r="V150" s="13" t="str">
        <f t="shared" si="34"/>
        <v/>
      </c>
      <c r="W150" s="13">
        <f t="shared" si="35"/>
        <v>0</v>
      </c>
      <c r="Y150" s="3" t="b">
        <f>IF(COUNTIF($W$17:W150,W150)=1,IF(W150&lt;&gt;"MALIN CİNSİ 1",IF(W150&lt;&gt;0,ROW(W150),"")))</f>
        <v>0</v>
      </c>
      <c r="AA150" s="3" t="e">
        <f>SMALL($Y$17:$Y$162,ROWS($A$7:A140))</f>
        <v>#NUM!</v>
      </c>
      <c r="AE150" s="3" t="str">
        <f t="shared" si="39"/>
        <v/>
      </c>
    </row>
    <row r="151" spans="1:31" ht="24.95" customHeight="1" x14ac:dyDescent="0.25">
      <c r="A151" s="11">
        <v>89</v>
      </c>
      <c r="B151" s="12"/>
      <c r="C151" s="33"/>
      <c r="D151" s="12"/>
      <c r="E151" s="17"/>
      <c r="F151" s="12"/>
      <c r="G151" s="12"/>
      <c r="H151" s="13"/>
      <c r="I151" s="13"/>
      <c r="J151" s="44">
        <f t="shared" si="36"/>
        <v>0</v>
      </c>
      <c r="K151" s="44">
        <f t="shared" si="30"/>
        <v>0</v>
      </c>
      <c r="L151" s="44"/>
      <c r="M151" s="44" t="str">
        <f t="shared" si="31"/>
        <v/>
      </c>
      <c r="N151" s="34"/>
      <c r="O151" s="46" t="str">
        <f t="shared" si="37"/>
        <v>BOŞ</v>
      </c>
      <c r="P151" s="46">
        <f t="shared" ca="1" si="32"/>
        <v>0</v>
      </c>
      <c r="Q151" s="2" t="str">
        <f ca="1">IFERROR(IF(COUNTIF($E$17:E151,E151)=1,IF(AND(_xlfn.DAYS(TODAY(),E151)&gt;34,U151=0),"HATA"),"DOĞRU"),"HATA")</f>
        <v>DOĞRU</v>
      </c>
      <c r="R151" s="34" t="str">
        <f t="shared" si="38"/>
        <v>DOĞRU</v>
      </c>
      <c r="S151" s="34"/>
      <c r="T151" s="23">
        <f>IF(COUNTIF($F$17:F151,F151)=1,IF(SUMIF($F$17:$F$162,F151,$M$17:$M$162)&gt;=4250000,4250,SUMIF($F$17:$F$162,F151,$M$17:$M$162)*0.001),0)</f>
        <v>0</v>
      </c>
      <c r="U151" s="47" t="str">
        <f t="shared" ca="1" si="33"/>
        <v/>
      </c>
      <c r="V151" s="13" t="str">
        <f t="shared" si="34"/>
        <v/>
      </c>
      <c r="W151" s="13">
        <f t="shared" si="35"/>
        <v>0</v>
      </c>
      <c r="Y151" s="3" t="b">
        <f>IF(COUNTIF($W$17:W151,W151)=1,IF(W151&lt;&gt;"MALIN CİNSİ 1",IF(W151&lt;&gt;0,ROW(W151),"")))</f>
        <v>0</v>
      </c>
      <c r="AA151" s="3" t="e">
        <f>SMALL($Y$17:$Y$162,ROWS($A$7:A141))</f>
        <v>#NUM!</v>
      </c>
      <c r="AE151" s="3" t="str">
        <f t="shared" si="39"/>
        <v/>
      </c>
    </row>
    <row r="152" spans="1:31" ht="24.95" customHeight="1" x14ac:dyDescent="0.25">
      <c r="A152" s="11">
        <v>90</v>
      </c>
      <c r="B152" s="12"/>
      <c r="C152" s="33"/>
      <c r="D152" s="12"/>
      <c r="E152" s="17"/>
      <c r="F152" s="12"/>
      <c r="G152" s="12"/>
      <c r="H152" s="13"/>
      <c r="I152" s="13"/>
      <c r="J152" s="44">
        <f t="shared" si="36"/>
        <v>0</v>
      </c>
      <c r="K152" s="44">
        <f t="shared" si="30"/>
        <v>0</v>
      </c>
      <c r="L152" s="44"/>
      <c r="M152" s="44" t="str">
        <f t="shared" si="31"/>
        <v/>
      </c>
      <c r="N152" s="34"/>
      <c r="O152" s="46" t="str">
        <f t="shared" si="37"/>
        <v>BOŞ</v>
      </c>
      <c r="P152" s="46">
        <f t="shared" ca="1" si="32"/>
        <v>0</v>
      </c>
      <c r="Q152" s="2" t="str">
        <f ca="1">IFERROR(IF(COUNTIF($E$17:E152,E152)=1,IF(AND(_xlfn.DAYS(TODAY(),E152)&gt;34,U152=0),"HATA"),"DOĞRU"),"HATA")</f>
        <v>DOĞRU</v>
      </c>
      <c r="R152" s="34" t="str">
        <f t="shared" si="38"/>
        <v>DOĞRU</v>
      </c>
      <c r="S152" s="34"/>
      <c r="T152" s="23">
        <f>IF(COUNTIF($F$17:F152,F152)=1,IF(SUMIF($F$17:$F$162,F152,$M$17:$M$162)&gt;=4250000,4250,SUMIF($F$17:$F$162,F152,$M$17:$M$162)*0.001),0)</f>
        <v>0</v>
      </c>
      <c r="U152" s="47" t="str">
        <f t="shared" ca="1" si="33"/>
        <v/>
      </c>
      <c r="V152" s="13" t="str">
        <f t="shared" si="34"/>
        <v/>
      </c>
      <c r="W152" s="13">
        <f t="shared" si="35"/>
        <v>0</v>
      </c>
      <c r="Y152" s="3" t="b">
        <f>IF(COUNTIF($W$17:W152,W152)=1,IF(W152&lt;&gt;"MALIN CİNSİ 1",IF(W152&lt;&gt;0,ROW(W152),"")))</f>
        <v>0</v>
      </c>
      <c r="AA152" s="3" t="e">
        <f>SMALL($Y$17:$Y$162,ROWS($A$7:A142))</f>
        <v>#NUM!</v>
      </c>
      <c r="AE152" s="3" t="str">
        <f t="shared" si="39"/>
        <v/>
      </c>
    </row>
    <row r="153" spans="1:31" ht="24.95" customHeight="1" x14ac:dyDescent="0.25">
      <c r="A153" s="11">
        <v>91</v>
      </c>
      <c r="B153" s="12"/>
      <c r="C153" s="33"/>
      <c r="D153" s="12"/>
      <c r="E153" s="17"/>
      <c r="F153" s="12"/>
      <c r="G153" s="12"/>
      <c r="H153" s="13"/>
      <c r="I153" s="13"/>
      <c r="J153" s="44">
        <f t="shared" si="36"/>
        <v>0</v>
      </c>
      <c r="K153" s="44">
        <f t="shared" si="30"/>
        <v>0</v>
      </c>
      <c r="L153" s="44"/>
      <c r="M153" s="44" t="str">
        <f t="shared" si="31"/>
        <v/>
      </c>
      <c r="N153" s="34"/>
      <c r="O153" s="46" t="str">
        <f t="shared" si="37"/>
        <v>BOŞ</v>
      </c>
      <c r="P153" s="46">
        <f t="shared" ca="1" si="32"/>
        <v>0</v>
      </c>
      <c r="Q153" s="2" t="str">
        <f ca="1">IFERROR(IF(COUNTIF($E$17:E153,E153)=1,IF(AND(_xlfn.DAYS(TODAY(),E153)&gt;34,U153=0),"HATA"),"DOĞRU"),"HATA")</f>
        <v>DOĞRU</v>
      </c>
      <c r="R153" s="34" t="str">
        <f t="shared" si="38"/>
        <v>DOĞRU</v>
      </c>
      <c r="S153" s="34"/>
      <c r="T153" s="23">
        <f>IF(COUNTIF($F$17:F153,F153)=1,IF(SUMIF($F$17:$F$162,F153,$M$17:$M$162)&gt;=4250000,4250,SUMIF($F$17:$F$162,F153,$M$17:$M$162)*0.001),0)</f>
        <v>0</v>
      </c>
      <c r="U153" s="47" t="str">
        <f t="shared" ca="1" si="33"/>
        <v/>
      </c>
      <c r="V153" s="13" t="str">
        <f t="shared" si="34"/>
        <v/>
      </c>
      <c r="W153" s="13">
        <f t="shared" si="35"/>
        <v>0</v>
      </c>
      <c r="Y153" s="3" t="b">
        <f>IF(COUNTIF($W$17:W153,W153)=1,IF(W153&lt;&gt;"MALIN CİNSİ 1",IF(W153&lt;&gt;0,ROW(W153),"")))</f>
        <v>0</v>
      </c>
      <c r="AA153" s="3" t="e">
        <f>SMALL($Y$17:$Y$162,ROWS($A$7:A143))</f>
        <v>#NUM!</v>
      </c>
      <c r="AE153" s="3" t="str">
        <f t="shared" si="39"/>
        <v/>
      </c>
    </row>
    <row r="154" spans="1:31" ht="24.95" customHeight="1" x14ac:dyDescent="0.25">
      <c r="A154" s="11">
        <v>92</v>
      </c>
      <c r="B154" s="12"/>
      <c r="C154" s="33"/>
      <c r="D154" s="12"/>
      <c r="E154" s="17"/>
      <c r="F154" s="12"/>
      <c r="G154" s="12"/>
      <c r="H154" s="13"/>
      <c r="I154" s="13"/>
      <c r="J154" s="44">
        <f t="shared" si="36"/>
        <v>0</v>
      </c>
      <c r="K154" s="44">
        <f t="shared" si="30"/>
        <v>0</v>
      </c>
      <c r="L154" s="44"/>
      <c r="M154" s="44" t="str">
        <f t="shared" si="31"/>
        <v/>
      </c>
      <c r="N154" s="34"/>
      <c r="O154" s="46" t="str">
        <f t="shared" si="37"/>
        <v>BOŞ</v>
      </c>
      <c r="P154" s="46">
        <f t="shared" ca="1" si="32"/>
        <v>0</v>
      </c>
      <c r="Q154" s="2" t="str">
        <f ca="1">IFERROR(IF(COUNTIF($E$17:E154,E154)=1,IF(AND(_xlfn.DAYS(TODAY(),E154)&gt;34,U154=0),"HATA"),"DOĞRU"),"HATA")</f>
        <v>DOĞRU</v>
      </c>
      <c r="R154" s="34" t="str">
        <f t="shared" si="38"/>
        <v>DOĞRU</v>
      </c>
      <c r="S154" s="34"/>
      <c r="T154" s="23">
        <f>IF(COUNTIF($F$17:F154,F154)=1,IF(SUMIF($F$17:$F$162,F154,$M$17:$M$162)&gt;=4250000,4250,SUMIF($F$17:$F$162,F154,$M$17:$M$162)*0.001),0)</f>
        <v>0</v>
      </c>
      <c r="U154" s="47" t="str">
        <f t="shared" ca="1" si="33"/>
        <v/>
      </c>
      <c r="V154" s="13" t="str">
        <f t="shared" si="34"/>
        <v/>
      </c>
      <c r="W154" s="13">
        <f t="shared" si="35"/>
        <v>0</v>
      </c>
      <c r="Y154" s="3" t="b">
        <f>IF(COUNTIF($W$17:W154,W154)=1,IF(W154&lt;&gt;"MALIN CİNSİ 1",IF(W154&lt;&gt;0,ROW(W154),"")))</f>
        <v>0</v>
      </c>
      <c r="AA154" s="3" t="e">
        <f>SMALL($Y$17:$Y$162,ROWS($A$7:A144))</f>
        <v>#NUM!</v>
      </c>
      <c r="AE154" s="3" t="str">
        <f t="shared" si="39"/>
        <v/>
      </c>
    </row>
    <row r="155" spans="1:31" ht="24.95" customHeight="1" x14ac:dyDescent="0.25">
      <c r="A155" s="11">
        <v>93</v>
      </c>
      <c r="B155" s="12"/>
      <c r="C155" s="33"/>
      <c r="D155" s="12"/>
      <c r="E155" s="17"/>
      <c r="F155" s="12"/>
      <c r="G155" s="12"/>
      <c r="H155" s="13"/>
      <c r="I155" s="13"/>
      <c r="J155" s="44">
        <f t="shared" si="36"/>
        <v>0</v>
      </c>
      <c r="K155" s="44">
        <f t="shared" si="30"/>
        <v>0</v>
      </c>
      <c r="L155" s="44"/>
      <c r="M155" s="44" t="str">
        <f t="shared" si="31"/>
        <v/>
      </c>
      <c r="N155" s="34"/>
      <c r="O155" s="46" t="str">
        <f t="shared" si="37"/>
        <v>BOŞ</v>
      </c>
      <c r="P155" s="46">
        <f t="shared" ca="1" si="32"/>
        <v>0</v>
      </c>
      <c r="Q155" s="2" t="str">
        <f ca="1">IFERROR(IF(COUNTIF($E$17:E155,E155)=1,IF(AND(_xlfn.DAYS(TODAY(),E155)&gt;34,U155=0),"HATA"),"DOĞRU"),"HATA")</f>
        <v>DOĞRU</v>
      </c>
      <c r="R155" s="34" t="str">
        <f t="shared" si="38"/>
        <v>DOĞRU</v>
      </c>
      <c r="S155" s="34"/>
      <c r="T155" s="23">
        <f>IF(COUNTIF($F$17:F155,F155)=1,IF(SUMIF($F$17:$F$162,F155,$M$17:$M$162)&gt;=4250000,4250,SUMIF($F$17:$F$162,F155,$M$17:$M$162)*0.001),0)</f>
        <v>0</v>
      </c>
      <c r="U155" s="47" t="str">
        <f t="shared" ca="1" si="33"/>
        <v/>
      </c>
      <c r="V155" s="13" t="str">
        <f t="shared" si="34"/>
        <v/>
      </c>
      <c r="W155" s="13">
        <f t="shared" si="35"/>
        <v>0</v>
      </c>
      <c r="Y155" s="3" t="b">
        <f>IF(COUNTIF($W$17:W155,W155)=1,IF(W155&lt;&gt;"MALIN CİNSİ 1",IF(W155&lt;&gt;0,ROW(W155),"")))</f>
        <v>0</v>
      </c>
      <c r="AA155" s="3" t="e">
        <f>SMALL($Y$17:$Y$162,ROWS($A$7:A145))</f>
        <v>#NUM!</v>
      </c>
      <c r="AE155" s="3" t="str">
        <f t="shared" si="39"/>
        <v/>
      </c>
    </row>
    <row r="156" spans="1:31" ht="24.95" customHeight="1" x14ac:dyDescent="0.25">
      <c r="A156" s="11">
        <v>94</v>
      </c>
      <c r="B156" s="12"/>
      <c r="C156" s="33"/>
      <c r="D156" s="12"/>
      <c r="E156" s="17"/>
      <c r="F156" s="12"/>
      <c r="G156" s="12"/>
      <c r="H156" s="13"/>
      <c r="I156" s="13"/>
      <c r="J156" s="44">
        <f t="shared" si="36"/>
        <v>0</v>
      </c>
      <c r="K156" s="44">
        <f t="shared" si="30"/>
        <v>0</v>
      </c>
      <c r="L156" s="44"/>
      <c r="M156" s="44" t="str">
        <f t="shared" si="31"/>
        <v/>
      </c>
      <c r="N156" s="34"/>
      <c r="O156" s="46" t="str">
        <f t="shared" si="37"/>
        <v>BOŞ</v>
      </c>
      <c r="P156" s="46">
        <f t="shared" ca="1" si="32"/>
        <v>0</v>
      </c>
      <c r="Q156" s="2" t="str">
        <f ca="1">IFERROR(IF(COUNTIF($E$17:E156,E156)=1,IF(AND(_xlfn.DAYS(TODAY(),E156)&gt;34,U156=0),"HATA"),"DOĞRU"),"HATA")</f>
        <v>DOĞRU</v>
      </c>
      <c r="R156" s="34" t="str">
        <f t="shared" si="38"/>
        <v>DOĞRU</v>
      </c>
      <c r="S156" s="34"/>
      <c r="T156" s="23">
        <f>IF(COUNTIF($F$17:F156,F156)=1,IF(SUMIF($F$17:$F$162,F156,$M$17:$M$162)&gt;=4250000,4250,SUMIF($F$17:$F$162,F156,$M$17:$M$162)*0.001),0)</f>
        <v>0</v>
      </c>
      <c r="U156" s="47" t="str">
        <f t="shared" ca="1" si="33"/>
        <v/>
      </c>
      <c r="V156" s="13" t="str">
        <f t="shared" si="34"/>
        <v/>
      </c>
      <c r="W156" s="13">
        <f t="shared" si="35"/>
        <v>0</v>
      </c>
      <c r="Y156" s="3" t="b">
        <f>IF(COUNTIF($W$17:W156,W156)=1,IF(W156&lt;&gt;"MALIN CİNSİ 1",IF(W156&lt;&gt;0,ROW(W156),"")))</f>
        <v>0</v>
      </c>
      <c r="AA156" s="3" t="e">
        <f>SMALL($Y$17:$Y$162,ROWS($A$7:A146))</f>
        <v>#NUM!</v>
      </c>
      <c r="AE156" s="3" t="str">
        <f t="shared" si="39"/>
        <v/>
      </c>
    </row>
    <row r="157" spans="1:31" ht="24.95" customHeight="1" x14ac:dyDescent="0.25">
      <c r="A157" s="11">
        <v>95</v>
      </c>
      <c r="B157" s="12"/>
      <c r="C157" s="33"/>
      <c r="D157" s="12"/>
      <c r="E157" s="17"/>
      <c r="F157" s="12"/>
      <c r="G157" s="12"/>
      <c r="H157" s="13"/>
      <c r="I157" s="13"/>
      <c r="J157" s="44">
        <f t="shared" si="36"/>
        <v>0</v>
      </c>
      <c r="K157" s="44">
        <f t="shared" si="30"/>
        <v>0</v>
      </c>
      <c r="L157" s="44"/>
      <c r="M157" s="44" t="str">
        <f t="shared" si="31"/>
        <v/>
      </c>
      <c r="N157" s="34"/>
      <c r="O157" s="46" t="str">
        <f t="shared" si="37"/>
        <v>BOŞ</v>
      </c>
      <c r="P157" s="46">
        <f t="shared" ca="1" si="32"/>
        <v>0</v>
      </c>
      <c r="Q157" s="2" t="str">
        <f ca="1">IFERROR(IF(COUNTIF($E$17:E157,E157)=1,IF(AND(_xlfn.DAYS(TODAY(),E157)&gt;34,U157=0),"HATA"),"DOĞRU"),"HATA")</f>
        <v>DOĞRU</v>
      </c>
      <c r="R157" s="34" t="str">
        <f t="shared" si="38"/>
        <v>DOĞRU</v>
      </c>
      <c r="S157" s="34"/>
      <c r="T157" s="23">
        <f>IF(COUNTIF($F$17:F157,F157)=1,IF(SUMIF($F$17:$F$162,F157,$M$17:$M$162)&gt;=4250000,4250,SUMIF($F$17:$F$162,F157,$M$17:$M$162)*0.001),0)</f>
        <v>0</v>
      </c>
      <c r="U157" s="47" t="str">
        <f t="shared" ca="1" si="33"/>
        <v/>
      </c>
      <c r="V157" s="13" t="str">
        <f t="shared" si="34"/>
        <v/>
      </c>
      <c r="W157" s="13">
        <f t="shared" si="35"/>
        <v>0</v>
      </c>
      <c r="Y157" s="3" t="b">
        <f>IF(COUNTIF($W$17:W157,W157)=1,IF(W157&lt;&gt;"MALIN CİNSİ 1",IF(W157&lt;&gt;0,ROW(W157),"")))</f>
        <v>0</v>
      </c>
      <c r="AA157" s="3" t="e">
        <f>SMALL($Y$17:$Y$162,ROWS($A$7:A147))</f>
        <v>#NUM!</v>
      </c>
      <c r="AE157" s="3" t="str">
        <f t="shared" si="39"/>
        <v/>
      </c>
    </row>
    <row r="158" spans="1:31" ht="24.95" customHeight="1" x14ac:dyDescent="0.25">
      <c r="A158" s="11">
        <v>96</v>
      </c>
      <c r="B158" s="12"/>
      <c r="C158" s="33"/>
      <c r="D158" s="12"/>
      <c r="E158" s="17"/>
      <c r="F158" s="12"/>
      <c r="G158" s="12"/>
      <c r="H158" s="13"/>
      <c r="I158" s="13"/>
      <c r="J158" s="44">
        <f t="shared" si="36"/>
        <v>0</v>
      </c>
      <c r="K158" s="44">
        <f t="shared" si="30"/>
        <v>0</v>
      </c>
      <c r="L158" s="44"/>
      <c r="M158" s="44" t="str">
        <f t="shared" si="31"/>
        <v/>
      </c>
      <c r="N158" s="34"/>
      <c r="O158" s="46" t="str">
        <f t="shared" si="37"/>
        <v>BOŞ</v>
      </c>
      <c r="P158" s="46">
        <f t="shared" ca="1" si="32"/>
        <v>0</v>
      </c>
      <c r="Q158" s="2" t="str">
        <f ca="1">IFERROR(IF(COUNTIF($E$17:E158,E158)=1,IF(AND(_xlfn.DAYS(TODAY(),E158)&gt;34,U158=0),"HATA"),"DOĞRU"),"HATA")</f>
        <v>DOĞRU</v>
      </c>
      <c r="R158" s="34" t="str">
        <f t="shared" si="38"/>
        <v>DOĞRU</v>
      </c>
      <c r="S158" s="34"/>
      <c r="T158" s="23">
        <f>IF(COUNTIF($F$17:F158,F158)=1,IF(SUMIF($F$17:$F$162,F158,$M$17:$M$162)&gt;=4250000,4250,SUMIF($F$17:$F$162,F158,$M$17:$M$162)*0.001),0)</f>
        <v>0</v>
      </c>
      <c r="U158" s="47" t="str">
        <f t="shared" ca="1" si="33"/>
        <v/>
      </c>
      <c r="V158" s="13" t="str">
        <f t="shared" si="34"/>
        <v/>
      </c>
      <c r="W158" s="13">
        <f t="shared" si="35"/>
        <v>0</v>
      </c>
      <c r="Y158" s="3" t="b">
        <f>IF(COUNTIF($W$17:W158,W158)=1,IF(W158&lt;&gt;"MALIN CİNSİ 1",IF(W158&lt;&gt;0,ROW(W158),"")))</f>
        <v>0</v>
      </c>
      <c r="AA158" s="3" t="e">
        <f>SMALL($Y$17:$Y$162,ROWS($A$7:A148))</f>
        <v>#NUM!</v>
      </c>
      <c r="AE158" s="3" t="str">
        <f t="shared" si="39"/>
        <v/>
      </c>
    </row>
    <row r="159" spans="1:31" ht="24.95" customHeight="1" x14ac:dyDescent="0.25">
      <c r="A159" s="11">
        <v>97</v>
      </c>
      <c r="B159" s="12"/>
      <c r="C159" s="33"/>
      <c r="D159" s="12"/>
      <c r="E159" s="17"/>
      <c r="F159" s="12"/>
      <c r="G159" s="12"/>
      <c r="H159" s="13"/>
      <c r="I159" s="13"/>
      <c r="J159" s="44">
        <f t="shared" si="36"/>
        <v>0</v>
      </c>
      <c r="K159" s="44">
        <f t="shared" si="30"/>
        <v>0</v>
      </c>
      <c r="L159" s="44"/>
      <c r="M159" s="44" t="str">
        <f t="shared" si="31"/>
        <v/>
      </c>
      <c r="N159" s="34"/>
      <c r="O159" s="46" t="str">
        <f t="shared" si="37"/>
        <v>BOŞ</v>
      </c>
      <c r="P159" s="46">
        <f t="shared" ca="1" si="32"/>
        <v>0</v>
      </c>
      <c r="Q159" s="2" t="str">
        <f ca="1">IFERROR(IF(COUNTIF($E$17:E159,E159)=1,IF(AND(_xlfn.DAYS(TODAY(),E159)&gt;34,U159=0),"HATA"),"DOĞRU"),"HATA")</f>
        <v>DOĞRU</v>
      </c>
      <c r="R159" s="34" t="str">
        <f t="shared" si="38"/>
        <v>DOĞRU</v>
      </c>
      <c r="S159" s="34"/>
      <c r="T159" s="23">
        <f>IF(COUNTIF($F$17:F159,F159)=1,IF(SUMIF($F$17:$F$162,F159,$M$17:$M$162)&gt;=4250000,4250,SUMIF($F$17:$F$162,F159,$M$17:$M$162)*0.001),0)</f>
        <v>0</v>
      </c>
      <c r="U159" s="47" t="str">
        <f t="shared" ca="1" si="33"/>
        <v/>
      </c>
      <c r="V159" s="13" t="str">
        <f t="shared" si="34"/>
        <v/>
      </c>
      <c r="W159" s="13">
        <f t="shared" si="35"/>
        <v>0</v>
      </c>
      <c r="Y159" s="3" t="b">
        <f>IF(COUNTIF($W$17:W159,W159)=1,IF(W159&lt;&gt;"MALIN CİNSİ 1",IF(W159&lt;&gt;0,ROW(W159),"")))</f>
        <v>0</v>
      </c>
      <c r="AA159" s="3" t="e">
        <f>SMALL($Y$17:$Y$162,ROWS($A$7:A149))</f>
        <v>#NUM!</v>
      </c>
      <c r="AE159" s="3" t="str">
        <f t="shared" si="39"/>
        <v/>
      </c>
    </row>
    <row r="160" spans="1:31" ht="24.95" customHeight="1" x14ac:dyDescent="0.25">
      <c r="A160" s="11">
        <v>98</v>
      </c>
      <c r="B160" s="12"/>
      <c r="C160" s="33"/>
      <c r="D160" s="12"/>
      <c r="E160" s="17"/>
      <c r="F160" s="12"/>
      <c r="G160" s="12"/>
      <c r="H160" s="13"/>
      <c r="I160" s="13"/>
      <c r="J160" s="44">
        <f t="shared" si="36"/>
        <v>0</v>
      </c>
      <c r="K160" s="44">
        <f t="shared" si="30"/>
        <v>0</v>
      </c>
      <c r="L160" s="44"/>
      <c r="M160" s="44" t="str">
        <f t="shared" si="31"/>
        <v/>
      </c>
      <c r="N160" s="34"/>
      <c r="O160" s="46" t="str">
        <f t="shared" si="37"/>
        <v>BOŞ</v>
      </c>
      <c r="P160" s="46">
        <f t="shared" ca="1" si="32"/>
        <v>0</v>
      </c>
      <c r="Q160" s="2" t="str">
        <f ca="1">IFERROR(IF(COUNTIF($E$17:E160,E160)=1,IF(AND(_xlfn.DAYS(TODAY(),E160)&gt;34,U160=0),"HATA"),"DOĞRU"),"HATA")</f>
        <v>DOĞRU</v>
      </c>
      <c r="R160" s="34" t="str">
        <f t="shared" si="38"/>
        <v>DOĞRU</v>
      </c>
      <c r="S160" s="34"/>
      <c r="T160" s="23">
        <f>IF(COUNTIF($F$17:F160,F160)=1,IF(SUMIF($F$17:$F$162,F160,$M$17:$M$162)&gt;=4250000,4250,SUMIF($F$17:$F$162,F160,$M$17:$M$162)*0.001),0)</f>
        <v>0</v>
      </c>
      <c r="U160" s="47" t="str">
        <f t="shared" ca="1" si="33"/>
        <v/>
      </c>
      <c r="V160" s="13" t="str">
        <f t="shared" si="34"/>
        <v/>
      </c>
      <c r="W160" s="13">
        <f t="shared" si="35"/>
        <v>0</v>
      </c>
      <c r="Y160" s="3" t="b">
        <f>IF(COUNTIF($W$17:W160,W160)=1,IF(W160&lt;&gt;"MALIN CİNSİ 1",IF(W160&lt;&gt;0,ROW(W160),"")))</f>
        <v>0</v>
      </c>
      <c r="AA160" s="3" t="e">
        <f>SMALL($Y$17:$Y$162,ROWS($A$7:A150))</f>
        <v>#NUM!</v>
      </c>
      <c r="AE160" s="3" t="str">
        <f t="shared" si="39"/>
        <v/>
      </c>
    </row>
    <row r="161" spans="1:31" ht="24.95" customHeight="1" x14ac:dyDescent="0.25">
      <c r="A161" s="11">
        <v>99</v>
      </c>
      <c r="B161" s="12"/>
      <c r="C161" s="33"/>
      <c r="D161" s="12"/>
      <c r="E161" s="17"/>
      <c r="F161" s="12"/>
      <c r="G161" s="12"/>
      <c r="H161" s="13"/>
      <c r="I161" s="13"/>
      <c r="J161" s="44">
        <f t="shared" si="36"/>
        <v>0</v>
      </c>
      <c r="K161" s="44">
        <f t="shared" si="30"/>
        <v>0</v>
      </c>
      <c r="L161" s="44"/>
      <c r="M161" s="44" t="str">
        <f t="shared" si="31"/>
        <v/>
      </c>
      <c r="N161" s="34"/>
      <c r="O161" s="46" t="str">
        <f t="shared" si="37"/>
        <v>BOŞ</v>
      </c>
      <c r="P161" s="46">
        <f t="shared" ca="1" si="32"/>
        <v>0</v>
      </c>
      <c r="Q161" s="2" t="str">
        <f ca="1">IFERROR(IF(COUNTIF($E$17:E161,E161)=1,IF(AND(_xlfn.DAYS(TODAY(),E161)&gt;34,U161=0),"HATA"),"DOĞRU"),"HATA")</f>
        <v>DOĞRU</v>
      </c>
      <c r="R161" s="34" t="str">
        <f t="shared" si="38"/>
        <v>DOĞRU</v>
      </c>
      <c r="S161" s="34"/>
      <c r="T161" s="23">
        <f>IF(COUNTIF($F$17:F161,F161)=1,IF(SUMIF($F$17:$F$162,F161,$M$17:$M$162)&gt;=4250000,4250,SUMIF($F$17:$F$162,F161,$M$17:$M$162)*0.001),0)</f>
        <v>0</v>
      </c>
      <c r="U161" s="47" t="str">
        <f t="shared" ca="1" si="33"/>
        <v/>
      </c>
      <c r="V161" s="13" t="str">
        <f t="shared" si="34"/>
        <v/>
      </c>
      <c r="W161" s="13">
        <f t="shared" si="35"/>
        <v>0</v>
      </c>
      <c r="Y161" s="3" t="b">
        <f>IF(COUNTIF($W$17:W161,W161)=1,IF(W161&lt;&gt;"MALIN CİNSİ 1",IF(W161&lt;&gt;0,ROW(W161),"")))</f>
        <v>0</v>
      </c>
      <c r="AA161" s="3" t="e">
        <f>SMALL($Y$17:$Y$162,ROWS($A$7:A151))</f>
        <v>#NUM!</v>
      </c>
      <c r="AE161" s="3" t="str">
        <f t="shared" si="39"/>
        <v/>
      </c>
    </row>
    <row r="162" spans="1:31" ht="24.95" customHeight="1" thickBot="1" x14ac:dyDescent="0.3">
      <c r="A162" s="11">
        <v>100</v>
      </c>
      <c r="B162" s="12"/>
      <c r="C162" s="33"/>
      <c r="D162" s="12"/>
      <c r="E162" s="17"/>
      <c r="F162" s="12"/>
      <c r="G162" s="12"/>
      <c r="H162" s="13"/>
      <c r="I162" s="13"/>
      <c r="J162" s="44">
        <f t="shared" si="36"/>
        <v>0</v>
      </c>
      <c r="K162" s="44">
        <f t="shared" si="30"/>
        <v>0</v>
      </c>
      <c r="L162" s="44"/>
      <c r="M162" s="44" t="str">
        <f t="shared" si="31"/>
        <v/>
      </c>
      <c r="N162" s="34"/>
      <c r="O162" s="46" t="str">
        <f t="shared" si="37"/>
        <v>BOŞ</v>
      </c>
      <c r="P162" s="46">
        <f t="shared" ca="1" si="32"/>
        <v>0</v>
      </c>
      <c r="Q162" s="2" t="str">
        <f ca="1">IFERROR(IF(COUNTIF($E$17:E162,E162)=1,IF(AND(_xlfn.DAYS(TODAY(),E162)&gt;34,U162=0),"HATA"),"DOĞRU"),"HATA")</f>
        <v>DOĞRU</v>
      </c>
      <c r="R162" s="34" t="str">
        <f t="shared" si="38"/>
        <v>DOĞRU</v>
      </c>
      <c r="S162" s="34"/>
      <c r="T162" s="23">
        <f>IF(COUNTIF($F$17:F162,F162)=1,IF(SUMIF($F$17:$F$162,F162,$M$17:$M$162)&gt;=4250000,4250,SUMIF($F$17:$F$162,F162,$M$17:$M$162)*0.001),0)</f>
        <v>0</v>
      </c>
      <c r="U162" s="47" t="str">
        <f t="shared" ca="1" si="33"/>
        <v/>
      </c>
      <c r="V162" s="13" t="str">
        <f t="shared" si="34"/>
        <v/>
      </c>
      <c r="W162" s="13">
        <f t="shared" si="35"/>
        <v>0</v>
      </c>
      <c r="Y162" s="3" t="b">
        <f>IF(COUNTIF($W$17:W162,W162)=1,IF(W162&lt;&gt;"MALIN CİNSİ 1",IF(W162&lt;&gt;0,ROW(W162),"")))</f>
        <v>0</v>
      </c>
      <c r="AA162" s="3" t="e">
        <f>SMALL($Y$17:$Y$162,ROWS($A$7:A152))</f>
        <v>#NUM!</v>
      </c>
      <c r="AE162" s="3" t="str">
        <f t="shared" si="39"/>
        <v/>
      </c>
    </row>
    <row r="163" spans="1:31" ht="24.95" customHeight="1" thickTop="1" thickBot="1" x14ac:dyDescent="0.3">
      <c r="A163" s="15" t="s">
        <v>26</v>
      </c>
      <c r="G163" s="9" t="s">
        <v>12</v>
      </c>
      <c r="H163" s="29">
        <f>SUM(H137:H162)</f>
        <v>0</v>
      </c>
      <c r="I163" s="10"/>
      <c r="J163" s="29">
        <f>SUM(J137:J162)</f>
        <v>0</v>
      </c>
      <c r="K163" s="29">
        <f>SUM(K137:K162)</f>
        <v>0</v>
      </c>
      <c r="L163" s="29">
        <f>SUM(L137:L162)</f>
        <v>0</v>
      </c>
      <c r="M163" s="29">
        <f>SUM(M137:M162)</f>
        <v>0</v>
      </c>
      <c r="N163" s="34"/>
      <c r="O163" s="34"/>
      <c r="P163" s="34"/>
      <c r="Q163" s="34"/>
      <c r="R163" s="34"/>
      <c r="S163" s="34"/>
      <c r="T163" s="27">
        <f>SUM(T138:T162)</f>
        <v>0</v>
      </c>
      <c r="U163" s="27">
        <f ca="1">SUM(U138:U162)</f>
        <v>0</v>
      </c>
      <c r="V163" s="27">
        <f>SUM(V138:V162)</f>
        <v>0</v>
      </c>
      <c r="AE163" s="3" t="str">
        <f t="shared" si="39"/>
        <v/>
      </c>
    </row>
    <row r="164" spans="1:31" ht="15.95" customHeight="1" thickTop="1" x14ac:dyDescent="0.2">
      <c r="N164" s="34"/>
      <c r="O164" s="34"/>
      <c r="P164" s="34"/>
      <c r="Q164" s="34"/>
      <c r="R164" s="34"/>
      <c r="S164" s="34"/>
      <c r="AE164" s="3" t="str">
        <f t="shared" si="39"/>
        <v/>
      </c>
    </row>
    <row r="165" spans="1:31" ht="15.95" customHeight="1" x14ac:dyDescent="0.2">
      <c r="M165" s="3" t="str">
        <f>IF(AND(J163-((J163*0.02)+L163)&lt;=M163+10,J163-((J163*0.02)+L163)&gt;=M163-10),"DOĞRU","YANLIŞ")</f>
        <v>DOĞRU</v>
      </c>
      <c r="N165" s="34"/>
      <c r="O165" s="34"/>
      <c r="P165" s="34"/>
      <c r="Q165" s="34"/>
      <c r="R165" s="34"/>
      <c r="S165" s="34"/>
      <c r="AE165" s="3" t="str">
        <f t="shared" si="39"/>
        <v/>
      </c>
    </row>
    <row r="166" spans="1:31" ht="15.95" customHeight="1" x14ac:dyDescent="0.2">
      <c r="N166" s="34"/>
      <c r="O166" s="34"/>
      <c r="P166" s="34"/>
      <c r="Q166" s="34"/>
      <c r="R166" s="34"/>
      <c r="S166" s="34"/>
      <c r="AE166" s="3" t="str">
        <f t="shared" si="39"/>
        <v/>
      </c>
    </row>
    <row r="167" spans="1:31" ht="15.95" customHeight="1" x14ac:dyDescent="0.2">
      <c r="N167" s="34"/>
      <c r="O167" s="34"/>
      <c r="P167" s="34"/>
      <c r="Q167" s="34"/>
      <c r="R167" s="34"/>
      <c r="S167" s="34"/>
    </row>
    <row r="168" spans="1:31" ht="15.95" customHeight="1" x14ac:dyDescent="0.2">
      <c r="N168" s="34"/>
      <c r="O168" s="34"/>
      <c r="P168" s="34"/>
      <c r="Q168" s="34"/>
      <c r="R168" s="34"/>
      <c r="S168" s="34"/>
    </row>
    <row r="169" spans="1:31" ht="24.95" customHeight="1" x14ac:dyDescent="0.3">
      <c r="G169" s="39" t="s">
        <v>16</v>
      </c>
      <c r="H169" s="39" t="s">
        <v>17</v>
      </c>
      <c r="I169" s="39" t="s">
        <v>18</v>
      </c>
      <c r="J169" s="39" t="s">
        <v>19</v>
      </c>
      <c r="K169" s="39" t="s">
        <v>10</v>
      </c>
      <c r="L169" s="39" t="s">
        <v>11</v>
      </c>
      <c r="N169" s="34"/>
      <c r="O169" s="34"/>
      <c r="P169" s="34"/>
      <c r="Q169" s="34"/>
      <c r="R169" s="34"/>
      <c r="S169" s="34"/>
      <c r="AD169" s="39" t="s">
        <v>15</v>
      </c>
    </row>
    <row r="170" spans="1:31" ht="24.95" customHeight="1" x14ac:dyDescent="0.2">
      <c r="G170" s="5" t="str">
        <f>IF(AD170="","",AD170)</f>
        <v/>
      </c>
      <c r="H170" s="4" t="str">
        <f t="shared" ref="H170:H179" si="40">IF(G170="","",IF(SUMIF($W$17:$W$162,G170,$H$17:$H$162)=0,"",SUMIF($W$17:$W$162,G170,$H$17:$H$162)))</f>
        <v/>
      </c>
      <c r="I170" s="4" t="str">
        <f>IFERROR(IF(H170="","",J170/H170),"")</f>
        <v/>
      </c>
      <c r="J170" s="4" t="str">
        <f t="shared" ref="J170:J179" si="41">IF(G170="","",IF(SUMIF($W$17:$W$162,G170,$J$17:$J$162)=0,"",SUMIF($W$17:$W$162,G170,$J$17:$J$162)))</f>
        <v/>
      </c>
      <c r="K170" s="4" t="str">
        <f t="shared" ref="K170:K179" si="42">IF(G170="","",IF(SUMIF($W$17:$W$162,G170,$T$17:$T$162)=0,"",SUMIF($W$17:$W$162,G170,$T$17:$T$162)))</f>
        <v/>
      </c>
      <c r="L170" s="4" t="str">
        <f t="shared" ref="L170:L179" si="43">IF(G170="","",IF(SUMIF($W$17:$W$162,G170,$U$17:$U$162)=0,"",SUMIF($W$17:$W$162,G170,$U$17:$U$162)))</f>
        <v/>
      </c>
      <c r="M170" s="19"/>
      <c r="N170" s="34"/>
      <c r="O170" s="34"/>
      <c r="P170" s="34"/>
      <c r="Q170" s="34"/>
      <c r="R170" s="34"/>
      <c r="S170" s="34"/>
      <c r="AC170" s="11">
        <v>1</v>
      </c>
      <c r="AD170" s="12" t="str" cm="1">
        <f t="array" ref="AD170">IFERROR(INDEX($W$17:$W$162,AA17-16,1),"")</f>
        <v/>
      </c>
    </row>
    <row r="171" spans="1:31" ht="24.95" customHeight="1" x14ac:dyDescent="0.2">
      <c r="G171" s="5" t="str">
        <f t="shared" ref="G171:G179" si="44">IF(AD171="","",AD171)</f>
        <v/>
      </c>
      <c r="H171" s="4" t="str">
        <f t="shared" si="40"/>
        <v/>
      </c>
      <c r="I171" s="4" t="str">
        <f t="shared" ref="I171:I189" si="45">IFERROR(IF(H171="","",J171/H171),"")</f>
        <v/>
      </c>
      <c r="J171" s="4" t="str">
        <f t="shared" si="41"/>
        <v/>
      </c>
      <c r="K171" s="4" t="str">
        <f t="shared" si="42"/>
        <v/>
      </c>
      <c r="L171" s="4" t="str">
        <f t="shared" si="43"/>
        <v/>
      </c>
      <c r="M171" s="19"/>
      <c r="N171" s="34"/>
      <c r="O171" s="34"/>
      <c r="P171" s="34"/>
      <c r="Q171" s="34"/>
      <c r="R171" s="34"/>
      <c r="S171" s="34"/>
      <c r="AC171" s="11">
        <v>2</v>
      </c>
      <c r="AD171" s="12" t="str" cm="1">
        <f t="array" ref="AD171">IFERROR(INDEX($W$17:$W$162,AA18-16,1),"")</f>
        <v/>
      </c>
    </row>
    <row r="172" spans="1:31" ht="24.95" customHeight="1" x14ac:dyDescent="0.2">
      <c r="G172" s="5" t="str">
        <f t="shared" si="44"/>
        <v/>
      </c>
      <c r="H172" s="4" t="str">
        <f t="shared" si="40"/>
        <v/>
      </c>
      <c r="I172" s="4" t="str">
        <f t="shared" si="45"/>
        <v/>
      </c>
      <c r="J172" s="4" t="str">
        <f t="shared" si="41"/>
        <v/>
      </c>
      <c r="K172" s="4" t="str">
        <f t="shared" si="42"/>
        <v/>
      </c>
      <c r="L172" s="4" t="str">
        <f t="shared" si="43"/>
        <v/>
      </c>
      <c r="M172" s="19"/>
      <c r="N172" s="34"/>
      <c r="O172" s="34"/>
      <c r="P172" s="34"/>
      <c r="Q172" s="34"/>
      <c r="R172" s="34"/>
      <c r="S172" s="34"/>
      <c r="AC172" s="11">
        <v>3</v>
      </c>
      <c r="AD172" s="12" t="str" cm="1">
        <f t="array" ref="AD172">IFERROR(INDEX($W$17:$W$162,AA19-16,1),"")</f>
        <v/>
      </c>
    </row>
    <row r="173" spans="1:31" ht="24.95" customHeight="1" x14ac:dyDescent="0.2">
      <c r="G173" s="5" t="str">
        <f t="shared" si="44"/>
        <v/>
      </c>
      <c r="H173" s="4" t="str">
        <f t="shared" si="40"/>
        <v/>
      </c>
      <c r="I173" s="4" t="str">
        <f t="shared" si="45"/>
        <v/>
      </c>
      <c r="J173" s="4" t="str">
        <f t="shared" si="41"/>
        <v/>
      </c>
      <c r="K173" s="4" t="str">
        <f t="shared" si="42"/>
        <v/>
      </c>
      <c r="L173" s="4" t="str">
        <f t="shared" si="43"/>
        <v/>
      </c>
      <c r="M173" s="19"/>
      <c r="N173" s="34"/>
      <c r="O173" s="34"/>
      <c r="P173" s="34"/>
      <c r="Q173" s="34"/>
      <c r="R173" s="34"/>
      <c r="S173" s="34"/>
      <c r="AC173" s="11">
        <v>4</v>
      </c>
      <c r="AD173" s="12" t="str" cm="1">
        <f t="array" ref="AD173">IFERROR(INDEX($W$17:$W$162,AA20-16,1),"")</f>
        <v/>
      </c>
    </row>
    <row r="174" spans="1:31" ht="24.95" customHeight="1" x14ac:dyDescent="0.2">
      <c r="G174" s="5" t="str">
        <f t="shared" si="44"/>
        <v/>
      </c>
      <c r="H174" s="4" t="str">
        <f t="shared" si="40"/>
        <v/>
      </c>
      <c r="I174" s="4" t="str">
        <f t="shared" si="45"/>
        <v/>
      </c>
      <c r="J174" s="4" t="str">
        <f t="shared" si="41"/>
        <v/>
      </c>
      <c r="K174" s="4" t="str">
        <f t="shared" si="42"/>
        <v/>
      </c>
      <c r="L174" s="4" t="str">
        <f t="shared" si="43"/>
        <v/>
      </c>
      <c r="M174" s="19"/>
      <c r="N174" s="34"/>
      <c r="O174" s="34"/>
      <c r="P174" s="34"/>
      <c r="Q174" s="34"/>
      <c r="R174" s="34"/>
      <c r="S174" s="34"/>
      <c r="AC174" s="11">
        <v>5</v>
      </c>
      <c r="AD174" s="12" t="str" cm="1">
        <f t="array" ref="AD174">IFERROR(INDEX($W$17:$W$162,AA21-16,1),"")</f>
        <v/>
      </c>
    </row>
    <row r="175" spans="1:31" ht="24.95" customHeight="1" x14ac:dyDescent="0.2">
      <c r="G175" s="5" t="str">
        <f t="shared" si="44"/>
        <v/>
      </c>
      <c r="H175" s="4" t="str">
        <f t="shared" si="40"/>
        <v/>
      </c>
      <c r="I175" s="4" t="str">
        <f t="shared" si="45"/>
        <v/>
      </c>
      <c r="J175" s="4" t="str">
        <f t="shared" si="41"/>
        <v/>
      </c>
      <c r="K175" s="4" t="str">
        <f t="shared" si="42"/>
        <v/>
      </c>
      <c r="L175" s="4" t="str">
        <f t="shared" si="43"/>
        <v/>
      </c>
      <c r="M175" s="19"/>
      <c r="N175" s="34"/>
      <c r="O175" s="34"/>
      <c r="P175" s="34"/>
      <c r="Q175" s="34"/>
      <c r="R175" s="34"/>
      <c r="S175" s="34"/>
      <c r="AC175" s="11">
        <v>6</v>
      </c>
      <c r="AD175" s="12" t="str" cm="1">
        <f t="array" ref="AD175">IFERROR(INDEX($W$17:$W$162,AA22-16,1),"")</f>
        <v/>
      </c>
    </row>
    <row r="176" spans="1:31" ht="24.95" customHeight="1" x14ac:dyDescent="0.2">
      <c r="G176" s="5" t="str">
        <f t="shared" si="44"/>
        <v/>
      </c>
      <c r="H176" s="4" t="str">
        <f t="shared" si="40"/>
        <v/>
      </c>
      <c r="I176" s="4" t="str">
        <f t="shared" si="45"/>
        <v/>
      </c>
      <c r="J176" s="4" t="str">
        <f t="shared" si="41"/>
        <v/>
      </c>
      <c r="K176" s="4" t="str">
        <f t="shared" si="42"/>
        <v/>
      </c>
      <c r="L176" s="4" t="str">
        <f t="shared" si="43"/>
        <v/>
      </c>
      <c r="M176" s="19"/>
      <c r="N176" s="34"/>
      <c r="O176" s="34"/>
      <c r="P176" s="34"/>
      <c r="Q176" s="34"/>
      <c r="R176" s="34"/>
      <c r="S176" s="34"/>
      <c r="AC176" s="11">
        <v>7</v>
      </c>
      <c r="AD176" s="12" t="str" cm="1">
        <f t="array" ref="AD176">IFERROR(INDEX($W$17:$W$162,AA23-16,1),"")</f>
        <v/>
      </c>
    </row>
    <row r="177" spans="7:30" ht="24.95" customHeight="1" x14ac:dyDescent="0.2">
      <c r="G177" s="5" t="str">
        <f t="shared" si="44"/>
        <v/>
      </c>
      <c r="H177" s="4" t="str">
        <f t="shared" si="40"/>
        <v/>
      </c>
      <c r="I177" s="4" t="str">
        <f t="shared" si="45"/>
        <v/>
      </c>
      <c r="J177" s="4" t="str">
        <f t="shared" si="41"/>
        <v/>
      </c>
      <c r="K177" s="4" t="str">
        <f t="shared" si="42"/>
        <v/>
      </c>
      <c r="L177" s="4" t="str">
        <f t="shared" si="43"/>
        <v/>
      </c>
      <c r="M177" s="19"/>
      <c r="N177" s="34"/>
      <c r="O177" s="34"/>
      <c r="P177" s="34"/>
      <c r="Q177" s="34"/>
      <c r="R177" s="34"/>
      <c r="S177" s="34"/>
      <c r="AC177" s="11">
        <v>8</v>
      </c>
      <c r="AD177" s="12" t="str" cm="1">
        <f t="array" ref="AD177">IFERROR(INDEX($W$17:$W$162,AA24-16,1),"")</f>
        <v/>
      </c>
    </row>
    <row r="178" spans="7:30" ht="24.95" customHeight="1" x14ac:dyDescent="0.2">
      <c r="G178" s="5" t="str">
        <f t="shared" si="44"/>
        <v/>
      </c>
      <c r="H178" s="4" t="str">
        <f t="shared" si="40"/>
        <v/>
      </c>
      <c r="I178" s="4" t="str">
        <f t="shared" si="45"/>
        <v/>
      </c>
      <c r="J178" s="4" t="str">
        <f t="shared" si="41"/>
        <v/>
      </c>
      <c r="K178" s="4" t="str">
        <f t="shared" si="42"/>
        <v/>
      </c>
      <c r="L178" s="4" t="str">
        <f t="shared" si="43"/>
        <v/>
      </c>
      <c r="M178" s="19"/>
      <c r="N178" s="34"/>
      <c r="O178" s="34"/>
      <c r="P178" s="34"/>
      <c r="Q178" s="34"/>
      <c r="R178" s="34"/>
      <c r="S178" s="34"/>
      <c r="AC178" s="11">
        <v>9</v>
      </c>
      <c r="AD178" s="12" t="str" cm="1">
        <f t="array" ref="AD178">IFERROR(INDEX($W$17:$W$162,AA25-16,1),"")</f>
        <v/>
      </c>
    </row>
    <row r="179" spans="7:30" ht="24.95" customHeight="1" x14ac:dyDescent="0.2">
      <c r="G179" s="5" t="str">
        <f t="shared" si="44"/>
        <v/>
      </c>
      <c r="H179" s="4" t="str">
        <f t="shared" si="40"/>
        <v/>
      </c>
      <c r="I179" s="4" t="str">
        <f t="shared" si="45"/>
        <v/>
      </c>
      <c r="J179" s="4" t="str">
        <f t="shared" si="41"/>
        <v/>
      </c>
      <c r="K179" s="4" t="str">
        <f t="shared" si="42"/>
        <v/>
      </c>
      <c r="L179" s="4" t="str">
        <f t="shared" si="43"/>
        <v/>
      </c>
      <c r="M179" s="19"/>
      <c r="N179" s="34"/>
      <c r="O179" s="34"/>
      <c r="P179" s="34"/>
      <c r="Q179" s="34"/>
      <c r="R179" s="34"/>
      <c r="S179" s="34"/>
      <c r="AC179" s="11">
        <v>10</v>
      </c>
      <c r="AD179" s="12" t="str" cm="1">
        <f t="array" ref="AD179">IFERROR(INDEX($W$17:$W$162,AA26-16,1),"")</f>
        <v/>
      </c>
    </row>
    <row r="180" spans="7:30" ht="24.95" customHeight="1" x14ac:dyDescent="0.2">
      <c r="G180" s="5" t="str">
        <f t="shared" ref="G180:G189" si="46">IF(AD180="","",AD180)</f>
        <v/>
      </c>
      <c r="H180" s="4" t="str">
        <f t="shared" ref="H180:H189" si="47">IF(G180="","",IF(SUMIF($W$17:$W$162,G180,$H$17:$H$162)=0,"",SUMIF($W$17:$W$162,G180,$H$17:$H$162)))</f>
        <v/>
      </c>
      <c r="I180" s="4" t="str">
        <f t="shared" si="45"/>
        <v/>
      </c>
      <c r="J180" s="4" t="str">
        <f t="shared" ref="J180:J189" si="48">IF(G180="","",IF(SUMIF($W$17:$W$162,G180,$J$17:$J$162)=0,"",SUMIF($W$17:$W$162,G180,$J$17:$J$162)))</f>
        <v/>
      </c>
      <c r="K180" s="4" t="str">
        <f t="shared" ref="K180:K189" si="49">IF(G180="","",IF(SUMIF($W$17:$W$162,G180,$T$17:$T$162)=0,"",SUMIF($W$17:$W$162,G180,$T$17:$T$162)))</f>
        <v/>
      </c>
      <c r="L180" s="4" t="str">
        <f t="shared" ref="L180:L189" si="50">IF(G180="","",IF(SUMIF($W$17:$W$162,G180,$U$17:$U$162)=0,"",SUMIF($W$17:$W$162,G180,$U$17:$U$162)))</f>
        <v/>
      </c>
      <c r="N180" s="34"/>
      <c r="O180" s="34"/>
      <c r="P180" s="34"/>
      <c r="Q180" s="34"/>
      <c r="R180" s="34"/>
      <c r="S180" s="34"/>
      <c r="AC180" s="11">
        <v>11</v>
      </c>
      <c r="AD180" s="12" t="str" cm="1">
        <f t="array" ref="AD180">IFERROR(INDEX($W$17:$W$162,AA27-16,1),"")</f>
        <v/>
      </c>
    </row>
    <row r="181" spans="7:30" ht="24.95" customHeight="1" x14ac:dyDescent="0.2">
      <c r="G181" s="5" t="str">
        <f t="shared" si="46"/>
        <v/>
      </c>
      <c r="H181" s="4" t="str">
        <f t="shared" si="47"/>
        <v/>
      </c>
      <c r="I181" s="4" t="str">
        <f t="shared" si="45"/>
        <v/>
      </c>
      <c r="J181" s="4" t="str">
        <f t="shared" si="48"/>
        <v/>
      </c>
      <c r="K181" s="4" t="str">
        <f t="shared" si="49"/>
        <v/>
      </c>
      <c r="L181" s="4" t="str">
        <f t="shared" si="50"/>
        <v/>
      </c>
      <c r="N181" s="34"/>
      <c r="O181" s="34"/>
      <c r="P181" s="34"/>
      <c r="Q181" s="34"/>
      <c r="R181" s="34"/>
      <c r="S181" s="34"/>
      <c r="AC181" s="11">
        <v>12</v>
      </c>
      <c r="AD181" s="12" t="str" cm="1">
        <f t="array" ref="AD181">IFERROR(INDEX($W$17:$W$162,AA28-16,1),"")</f>
        <v/>
      </c>
    </row>
    <row r="182" spans="7:30" ht="24.95" customHeight="1" x14ac:dyDescent="0.2">
      <c r="G182" s="5" t="str">
        <f t="shared" si="46"/>
        <v/>
      </c>
      <c r="H182" s="4" t="str">
        <f t="shared" si="47"/>
        <v/>
      </c>
      <c r="I182" s="4" t="str">
        <f t="shared" si="45"/>
        <v/>
      </c>
      <c r="J182" s="4" t="str">
        <f t="shared" si="48"/>
        <v/>
      </c>
      <c r="K182" s="4" t="str">
        <f t="shared" si="49"/>
        <v/>
      </c>
      <c r="L182" s="4" t="str">
        <f t="shared" si="50"/>
        <v/>
      </c>
      <c r="N182" s="34"/>
      <c r="O182" s="34"/>
      <c r="P182" s="34"/>
      <c r="Q182" s="34"/>
      <c r="R182" s="34"/>
      <c r="S182" s="34"/>
      <c r="AC182" s="11">
        <v>13</v>
      </c>
      <c r="AD182" s="12" t="str" cm="1">
        <f t="array" ref="AD182">IFERROR(INDEX($W$17:$W$162,AA29-16,1),"")</f>
        <v/>
      </c>
    </row>
    <row r="183" spans="7:30" ht="24.95" customHeight="1" x14ac:dyDescent="0.2">
      <c r="G183" s="5" t="str">
        <f t="shared" si="46"/>
        <v/>
      </c>
      <c r="H183" s="4" t="str">
        <f t="shared" si="47"/>
        <v/>
      </c>
      <c r="I183" s="4" t="str">
        <f t="shared" si="45"/>
        <v/>
      </c>
      <c r="J183" s="4" t="str">
        <f t="shared" si="48"/>
        <v/>
      </c>
      <c r="K183" s="4" t="str">
        <f t="shared" si="49"/>
        <v/>
      </c>
      <c r="L183" s="4" t="str">
        <f t="shared" si="50"/>
        <v/>
      </c>
      <c r="N183" s="34"/>
      <c r="O183" s="34"/>
      <c r="P183" s="34"/>
      <c r="Q183" s="34"/>
      <c r="R183" s="34"/>
      <c r="S183" s="34"/>
      <c r="AC183" s="11">
        <v>14</v>
      </c>
      <c r="AD183" s="12" t="str" cm="1">
        <f t="array" ref="AD183">IFERROR(INDEX($W$17:$W$162,AA30-16,1),"")</f>
        <v/>
      </c>
    </row>
    <row r="184" spans="7:30" ht="24.95" customHeight="1" x14ac:dyDescent="0.2">
      <c r="G184" s="5" t="str">
        <f t="shared" si="46"/>
        <v/>
      </c>
      <c r="H184" s="4" t="str">
        <f t="shared" si="47"/>
        <v/>
      </c>
      <c r="I184" s="4" t="str">
        <f t="shared" si="45"/>
        <v/>
      </c>
      <c r="J184" s="4" t="str">
        <f t="shared" si="48"/>
        <v/>
      </c>
      <c r="K184" s="4" t="str">
        <f t="shared" si="49"/>
        <v/>
      </c>
      <c r="L184" s="4" t="str">
        <f t="shared" si="50"/>
        <v/>
      </c>
      <c r="N184" s="34"/>
      <c r="O184" s="34"/>
      <c r="P184" s="34"/>
      <c r="Q184" s="34"/>
      <c r="R184" s="34"/>
      <c r="S184" s="34"/>
      <c r="AC184" s="11">
        <v>15</v>
      </c>
      <c r="AD184" s="12" t="str" cm="1">
        <f t="array" ref="AD184">IFERROR(INDEX($W$17:$W$162,AA31-16,1),"")</f>
        <v/>
      </c>
    </row>
    <row r="185" spans="7:30" ht="24.95" customHeight="1" x14ac:dyDescent="0.2">
      <c r="G185" s="5" t="str">
        <f t="shared" si="46"/>
        <v/>
      </c>
      <c r="H185" s="4" t="str">
        <f t="shared" si="47"/>
        <v/>
      </c>
      <c r="I185" s="4" t="str">
        <f t="shared" si="45"/>
        <v/>
      </c>
      <c r="J185" s="4" t="str">
        <f t="shared" si="48"/>
        <v/>
      </c>
      <c r="K185" s="4" t="str">
        <f t="shared" si="49"/>
        <v/>
      </c>
      <c r="L185" s="4" t="str">
        <f t="shared" si="50"/>
        <v/>
      </c>
      <c r="N185" s="34"/>
      <c r="O185" s="34"/>
      <c r="P185" s="34"/>
      <c r="Q185" s="34"/>
      <c r="R185" s="34"/>
      <c r="S185" s="34"/>
      <c r="AC185" s="11">
        <v>16</v>
      </c>
      <c r="AD185" s="12" t="str" cm="1">
        <f t="array" ref="AD185">IFERROR(INDEX($W$17:$W$162,AA32-16,1),"")</f>
        <v/>
      </c>
    </row>
    <row r="186" spans="7:30" ht="24.95" customHeight="1" x14ac:dyDescent="0.2">
      <c r="G186" s="5" t="str">
        <f t="shared" si="46"/>
        <v/>
      </c>
      <c r="H186" s="4" t="str">
        <f t="shared" si="47"/>
        <v/>
      </c>
      <c r="I186" s="4" t="str">
        <f t="shared" si="45"/>
        <v/>
      </c>
      <c r="J186" s="4" t="str">
        <f t="shared" si="48"/>
        <v/>
      </c>
      <c r="K186" s="4" t="str">
        <f t="shared" si="49"/>
        <v/>
      </c>
      <c r="L186" s="4" t="str">
        <f t="shared" si="50"/>
        <v/>
      </c>
      <c r="N186" s="34"/>
      <c r="O186" s="34"/>
      <c r="P186" s="34"/>
      <c r="Q186" s="34"/>
      <c r="R186" s="34"/>
      <c r="S186" s="34"/>
      <c r="AC186" s="11">
        <v>17</v>
      </c>
      <c r="AD186" s="12" t="str" cm="1">
        <f t="array" ref="AD186">IFERROR(INDEX($W$17:$W$162,AA33-16,1),"")</f>
        <v/>
      </c>
    </row>
    <row r="187" spans="7:30" ht="24.95" customHeight="1" x14ac:dyDescent="0.2">
      <c r="G187" s="5" t="str">
        <f t="shared" si="46"/>
        <v/>
      </c>
      <c r="H187" s="4" t="str">
        <f t="shared" si="47"/>
        <v/>
      </c>
      <c r="I187" s="4" t="str">
        <f t="shared" si="45"/>
        <v/>
      </c>
      <c r="J187" s="4" t="str">
        <f t="shared" si="48"/>
        <v/>
      </c>
      <c r="K187" s="4" t="str">
        <f t="shared" si="49"/>
        <v/>
      </c>
      <c r="L187" s="4" t="str">
        <f t="shared" si="50"/>
        <v/>
      </c>
      <c r="N187" s="34"/>
      <c r="O187" s="34"/>
      <c r="P187" s="34"/>
      <c r="Q187" s="34"/>
      <c r="R187" s="34"/>
      <c r="S187" s="34"/>
      <c r="AC187" s="11">
        <v>18</v>
      </c>
      <c r="AD187" s="12" t="str" cm="1">
        <f t="array" ref="AD187">IFERROR(INDEX($W$17:$W$162,AA34-16,1),"")</f>
        <v/>
      </c>
    </row>
    <row r="188" spans="7:30" ht="24.95" customHeight="1" x14ac:dyDescent="0.2">
      <c r="G188" s="5" t="str">
        <f t="shared" si="46"/>
        <v/>
      </c>
      <c r="H188" s="4" t="str">
        <f t="shared" si="47"/>
        <v/>
      </c>
      <c r="I188" s="4" t="str">
        <f t="shared" si="45"/>
        <v/>
      </c>
      <c r="J188" s="4" t="str">
        <f t="shared" si="48"/>
        <v/>
      </c>
      <c r="K188" s="4" t="str">
        <f t="shared" si="49"/>
        <v/>
      </c>
      <c r="L188" s="4" t="str">
        <f t="shared" si="50"/>
        <v/>
      </c>
      <c r="N188" s="34"/>
      <c r="O188" s="34"/>
      <c r="P188" s="34"/>
      <c r="Q188" s="34"/>
      <c r="R188" s="34"/>
      <c r="S188" s="34"/>
      <c r="AC188" s="11">
        <v>19</v>
      </c>
      <c r="AD188" s="12" t="str" cm="1">
        <f t="array" ref="AD188">IFERROR(INDEX($W$17:$W$162,AA35-16,1),"")</f>
        <v/>
      </c>
    </row>
    <row r="189" spans="7:30" ht="24.95" customHeight="1" x14ac:dyDescent="0.2">
      <c r="G189" s="5" t="str">
        <f t="shared" si="46"/>
        <v/>
      </c>
      <c r="H189" s="4" t="str">
        <f t="shared" si="47"/>
        <v/>
      </c>
      <c r="I189" s="4" t="str">
        <f t="shared" si="45"/>
        <v/>
      </c>
      <c r="J189" s="4" t="str">
        <f t="shared" si="48"/>
        <v/>
      </c>
      <c r="K189" s="4" t="str">
        <f t="shared" si="49"/>
        <v/>
      </c>
      <c r="L189" s="4" t="str">
        <f t="shared" si="50"/>
        <v/>
      </c>
      <c r="N189" s="34"/>
      <c r="O189" s="34"/>
      <c r="P189" s="34"/>
      <c r="Q189" s="34"/>
      <c r="R189" s="34"/>
      <c r="S189" s="34"/>
      <c r="AC189" s="11">
        <v>20</v>
      </c>
      <c r="AD189" s="12" t="str" cm="1">
        <f t="array" ref="AD189">IFERROR(INDEX($W$17:$W$162,AA36-16,1),"")</f>
        <v/>
      </c>
    </row>
    <row r="190" spans="7:30" ht="26.1" customHeight="1" x14ac:dyDescent="0.25">
      <c r="G190" s="6"/>
      <c r="H190" s="7">
        <f>SUM(H170:H179)</f>
        <v>0</v>
      </c>
      <c r="I190" s="7" t="str">
        <f>IFERROR(IF(H190="","",J190/H190),"")</f>
        <v/>
      </c>
      <c r="J190" s="7">
        <f>SUM(J170:J179)</f>
        <v>0</v>
      </c>
      <c r="K190" s="7">
        <f>SUM(K170:K179)</f>
        <v>0</v>
      </c>
      <c r="L190" s="7">
        <f>SUM(L170:L179)</f>
        <v>0</v>
      </c>
      <c r="M190" s="19"/>
      <c r="N190" s="34"/>
      <c r="O190" s="34"/>
      <c r="P190" s="34"/>
      <c r="Q190" s="34"/>
      <c r="R190" s="34"/>
      <c r="S190" s="34"/>
    </row>
    <row r="191" spans="7:30" ht="26.1" customHeight="1" x14ac:dyDescent="0.2">
      <c r="K191" s="3" t="s">
        <v>12</v>
      </c>
      <c r="L191" s="7">
        <f>K190+L190</f>
        <v>0</v>
      </c>
      <c r="M191" s="40" t="s">
        <v>30</v>
      </c>
      <c r="N191" s="34"/>
      <c r="O191" s="34"/>
      <c r="P191" s="34"/>
      <c r="Q191" s="34"/>
      <c r="R191" s="34"/>
      <c r="S191" s="34"/>
    </row>
    <row r="192" spans="7:30" ht="15.95" customHeight="1" x14ac:dyDescent="0.2">
      <c r="N192" s="34"/>
      <c r="O192" s="34"/>
      <c r="P192" s="34"/>
      <c r="Q192" s="34"/>
      <c r="R192" s="34"/>
      <c r="S192" s="34"/>
    </row>
    <row r="193" spans="14:19" ht="15.95" customHeight="1" x14ac:dyDescent="0.2">
      <c r="N193" s="34"/>
      <c r="O193" s="34"/>
      <c r="P193" s="34"/>
      <c r="Q193" s="34"/>
      <c r="R193" s="34"/>
      <c r="S193" s="34"/>
    </row>
    <row r="194" spans="14:19" ht="15.95" customHeight="1" x14ac:dyDescent="0.2">
      <c r="N194" s="34"/>
      <c r="O194" s="34"/>
      <c r="P194" s="34"/>
      <c r="Q194" s="34"/>
      <c r="R194" s="34"/>
      <c r="S194" s="34"/>
    </row>
    <row r="195" spans="14:19" ht="15.95" customHeight="1" x14ac:dyDescent="0.2">
      <c r="N195" s="34"/>
      <c r="O195" s="34"/>
      <c r="P195" s="34"/>
      <c r="Q195" s="34"/>
      <c r="R195" s="34"/>
      <c r="S195" s="34"/>
    </row>
    <row r="196" spans="14:19" ht="15.95" customHeight="1" x14ac:dyDescent="0.2">
      <c r="N196" s="34"/>
      <c r="O196" s="34"/>
      <c r="P196" s="34"/>
      <c r="Q196" s="34"/>
      <c r="R196" s="34"/>
      <c r="S196" s="34"/>
    </row>
    <row r="197" spans="14:19" ht="15.95" customHeight="1" x14ac:dyDescent="0.2">
      <c r="N197" s="34"/>
      <c r="O197" s="34"/>
      <c r="P197" s="34"/>
      <c r="Q197" s="34"/>
      <c r="R197" s="34"/>
      <c r="S197" s="34"/>
    </row>
    <row r="198" spans="14:19" ht="15.95" customHeight="1" x14ac:dyDescent="0.2">
      <c r="N198" s="34"/>
      <c r="O198" s="34"/>
      <c r="P198" s="34"/>
      <c r="Q198" s="34"/>
      <c r="R198" s="34"/>
      <c r="S198" s="34"/>
    </row>
  </sheetData>
  <sheetProtection formatCells="0" formatRows="0"/>
  <mergeCells count="108">
    <mergeCell ref="K133:M133"/>
    <mergeCell ref="K134:M134"/>
    <mergeCell ref="J54:J55"/>
    <mergeCell ref="K54:K55"/>
    <mergeCell ref="M54:M55"/>
    <mergeCell ref="K94:K95"/>
    <mergeCell ref="L94:L95"/>
    <mergeCell ref="M94:M95"/>
    <mergeCell ref="A127:M132"/>
    <mergeCell ref="A133:F133"/>
    <mergeCell ref="G133:J133"/>
    <mergeCell ref="A134:F134"/>
    <mergeCell ref="G134:J134"/>
    <mergeCell ref="L54:L55"/>
    <mergeCell ref="A54:A55"/>
    <mergeCell ref="B54:B55"/>
    <mergeCell ref="A13:F13"/>
    <mergeCell ref="G13:J13"/>
    <mergeCell ref="A14:F14"/>
    <mergeCell ref="G14:J14"/>
    <mergeCell ref="U54:U55"/>
    <mergeCell ref="V54:V55"/>
    <mergeCell ref="W54:W55"/>
    <mergeCell ref="I54:I55"/>
    <mergeCell ref="D15:D16"/>
    <mergeCell ref="E15:E16"/>
    <mergeCell ref="F15:F16"/>
    <mergeCell ref="A46:M51"/>
    <mergeCell ref="A52:F52"/>
    <mergeCell ref="C54:C55"/>
    <mergeCell ref="D54:D55"/>
    <mergeCell ref="E54:E55"/>
    <mergeCell ref="F54:F55"/>
    <mergeCell ref="G54:G55"/>
    <mergeCell ref="H54:H55"/>
    <mergeCell ref="T54:T55"/>
    <mergeCell ref="K13:M13"/>
    <mergeCell ref="K14:M14"/>
    <mergeCell ref="K52:M52"/>
    <mergeCell ref="K53:M53"/>
    <mergeCell ref="Z10:Z11"/>
    <mergeCell ref="W15:W16"/>
    <mergeCell ref="T15:T16"/>
    <mergeCell ref="U15:U16"/>
    <mergeCell ref="V15:V16"/>
    <mergeCell ref="K15:K16"/>
    <mergeCell ref="I15:I16"/>
    <mergeCell ref="M15:M16"/>
    <mergeCell ref="J15:J16"/>
    <mergeCell ref="G52:J52"/>
    <mergeCell ref="A15:A16"/>
    <mergeCell ref="L15:L16"/>
    <mergeCell ref="B15:B16"/>
    <mergeCell ref="G15:G16"/>
    <mergeCell ref="C15:C16"/>
    <mergeCell ref="H15:H16"/>
    <mergeCell ref="T94:T95"/>
    <mergeCell ref="U94:U95"/>
    <mergeCell ref="A92:F92"/>
    <mergeCell ref="G92:J92"/>
    <mergeCell ref="B56:F56"/>
    <mergeCell ref="A86:M91"/>
    <mergeCell ref="K92:M92"/>
    <mergeCell ref="K93:M93"/>
    <mergeCell ref="A53:F53"/>
    <mergeCell ref="G53:J53"/>
    <mergeCell ref="V94:V95"/>
    <mergeCell ref="W94:W95"/>
    <mergeCell ref="B96:F96"/>
    <mergeCell ref="A93:F93"/>
    <mergeCell ref="G93:J93"/>
    <mergeCell ref="A94:A95"/>
    <mergeCell ref="B94:B95"/>
    <mergeCell ref="C94:C95"/>
    <mergeCell ref="D94:D95"/>
    <mergeCell ref="E94:E95"/>
    <mergeCell ref="F94:F95"/>
    <mergeCell ref="G94:G95"/>
    <mergeCell ref="H94:H95"/>
    <mergeCell ref="I94:I95"/>
    <mergeCell ref="J94:J95"/>
    <mergeCell ref="A135:A136"/>
    <mergeCell ref="B135:B136"/>
    <mergeCell ref="C135:C136"/>
    <mergeCell ref="D135:D136"/>
    <mergeCell ref="E135:E136"/>
    <mergeCell ref="W135:W136"/>
    <mergeCell ref="B137:F137"/>
    <mergeCell ref="L135:L136"/>
    <mergeCell ref="M135:M136"/>
    <mergeCell ref="T135:T136"/>
    <mergeCell ref="U135:U136"/>
    <mergeCell ref="V135:V136"/>
    <mergeCell ref="G135:G136"/>
    <mergeCell ref="H135:H136"/>
    <mergeCell ref="I135:I136"/>
    <mergeCell ref="J135:J136"/>
    <mergeCell ref="K135:K136"/>
    <mergeCell ref="F135:F136"/>
    <mergeCell ref="A2:B2"/>
    <mergeCell ref="C2:L2"/>
    <mergeCell ref="A3:B3"/>
    <mergeCell ref="C3:F3"/>
    <mergeCell ref="A4:B4"/>
    <mergeCell ref="C4:F4"/>
    <mergeCell ref="A7:M11"/>
    <mergeCell ref="L12:M12"/>
    <mergeCell ref="A12:K12"/>
  </mergeCells>
  <phoneticPr fontId="0" type="noConversion"/>
  <conditionalFormatting sqref="A17:M162">
    <cfRule type="expression" dxfId="5" priority="1">
      <formula>AND(($AE$17&lt;&gt;$AE18),$B18&lt;&gt;"")</formula>
    </cfRule>
    <cfRule type="expression" dxfId="4" priority="3">
      <formula>AND($R17&lt;&gt;"",$R17&lt;&gt;"DOĞRU")</formula>
    </cfRule>
  </conditionalFormatting>
  <conditionalFormatting sqref="B17:M162">
    <cfRule type="expression" dxfId="3" priority="4">
      <formula>$Q17="HATA"</formula>
    </cfRule>
    <cfRule type="expression" dxfId="2" priority="5">
      <formula>$P17="HATA"</formula>
    </cfRule>
    <cfRule type="expression" dxfId="1" priority="6">
      <formula>$O17="YANLIŞ"</formula>
    </cfRule>
  </conditionalFormatting>
  <conditionalFormatting sqref="G170:L189">
    <cfRule type="expression" dxfId="0" priority="2">
      <formula>$M$165="yanlış"</formula>
    </cfRule>
  </conditionalFormatting>
  <dataValidations disablePrompts="1" count="3">
    <dataValidation type="textLength" allowBlank="1" showInputMessage="1" showErrorMessage="1" error="HATALI GİRİŞ" sqref="C138:C162 C97:C121 C57:C81 C17:C41" xr:uid="{00000000-0002-0000-0000-000000000000}">
      <formula1>11</formula1>
      <formula2>11</formula2>
    </dataValidation>
    <dataValidation type="textLength" allowBlank="1" showInputMessage="1" showErrorMessage="1" sqref="K14 T14 C4:F4" xr:uid="{00000000-0002-0000-0000-000001000000}">
      <formula1>10</formula1>
      <formula2>11</formula2>
    </dataValidation>
    <dataValidation type="date" operator="lessThanOrEqual" allowBlank="1" showInputMessage="1" showErrorMessage="1" error="HATALI GİRİŞ" sqref="E138:E162 E97:E121 E57:E81 E17:E41" xr:uid="{00000000-0002-0000-0000-000002000000}">
      <formula1>TODAY()</formula1>
    </dataValidation>
  </dataValidations>
  <printOptions horizontalCentered="1" verticalCentered="1"/>
  <pageMargins left="0.19685039370078741" right="0.19685039370078741" top="0" bottom="0.6692913385826772" header="0" footer="0.11811023622047245"/>
  <pageSetup paperSize="9" scale="56" firstPageNumber="0" orientation="landscape" horizontalDpi="300" verticalDpi="300" r:id="rId1"/>
  <headerFooter alignWithMargins="0"/>
  <ignoredErrors>
    <ignoredError sqref="A45 T54:X55 B53:G53 T94:X95 B93:F93 T135:X136 B134:G134 H53:J53 H93:J93 H134:J134 A17:A41 J138 J97 V17:X17 J23:K41 X18:X41 J58:K81 X57:X81 J98:K121 X97:X121 J139:K162 X138:X162 M18:M41 M57:M81 M97:M121 M138:M162 A56:G56 U56:X56 A82:G82 A96:G96 U96:X96 A122:G122 A137:G137 T137:X137 A163:G163 I163 T163:X165 A42:G42 A52:K52 T42:X53 A92:K92 T82:X93 A133:K133 T122:X134 I42:M42 I137:M137 I122:M122 I96:M96 I82:M82 I56:M56 A164:M164 A123:M132 A83:M91 A135:M136 A94:M95 A54:M55 C45:M45 A46:M51 A43:M44 J17:K22 A165:L165" unlockedFormula="1"/>
    <ignoredError sqref="J173:L175 J177:L179 J176:L1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Tablo1</vt:lpstr>
      <vt:lpstr>Excel_BuiltIn_Print_Area_1</vt:lpstr>
      <vt:lpstr>Tablo1!Yazdırma_Alanı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İzmirTicaretBorsası</dc:creator>
  <cp:lastModifiedBy>RAMAZAN KURTULUS</cp:lastModifiedBy>
  <cp:lastPrinted>2025-04-24T08:50:15Z</cp:lastPrinted>
  <dcterms:created xsi:type="dcterms:W3CDTF">2012-09-29T20:39:53Z</dcterms:created>
  <dcterms:modified xsi:type="dcterms:W3CDTF">2026-01-19T12:54:35Z</dcterms:modified>
</cp:coreProperties>
</file>