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Ramazan\Desktop\"/>
    </mc:Choice>
  </mc:AlternateContent>
  <xr:revisionPtr revIDLastSave="0" documentId="8_{9F67BEB9-7FE9-40A1-B4B5-4EDA117E19EF}" xr6:coauthVersionLast="47" xr6:coauthVersionMax="47" xr10:uidLastSave="{00000000-0000-0000-0000-000000000000}"/>
  <bookViews>
    <workbookView xWindow="-120" yWindow="330" windowWidth="29040" windowHeight="15990" xr2:uid="{00000000-000D-0000-FFFF-FFFF00000000}"/>
  </bookViews>
  <sheets>
    <sheet name="AYRINTILI FATURALI SATIŞ LİSTE" sheetId="1" r:id="rId1"/>
  </sheets>
  <definedNames>
    <definedName name="_xlnm._FilterDatabase" localSheetId="0" hidden="1">'AYRINTILI FATURALI SATIŞ LİSTE'!$A$14:$AB$77</definedName>
    <definedName name="Excel_BuiltIn_Print_Area_1">'AYRINTILI FATURALI SATIŞ LİSTE'!$14:$65495</definedName>
    <definedName name="_xlnm.Print_Area" localSheetId="0">'AYRINTILI FATURALI SATIŞ LİSTE'!$A$7:$K$42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29" i="1" l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90" i="1"/>
  <c r="Y91" i="1"/>
  <c r="Y92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51" i="1"/>
  <c r="Y52" i="1"/>
  <c r="Y53" i="1"/>
  <c r="Y54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16" i="1"/>
  <c r="AH16" i="1"/>
  <c r="Z52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1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30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16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Z3" i="1" l="1"/>
  <c r="AJ18" i="1"/>
  <c r="AB156" i="1"/>
  <c r="AA156" i="1"/>
  <c r="AB155" i="1"/>
  <c r="AA155" i="1"/>
  <c r="AB154" i="1"/>
  <c r="AA154" i="1"/>
  <c r="AB153" i="1"/>
  <c r="AA153" i="1"/>
  <c r="AB152" i="1"/>
  <c r="AA152" i="1"/>
  <c r="AB151" i="1"/>
  <c r="AA151" i="1"/>
  <c r="AB150" i="1"/>
  <c r="AA150" i="1"/>
  <c r="AB149" i="1"/>
  <c r="AA149" i="1"/>
  <c r="AB148" i="1"/>
  <c r="AA148" i="1"/>
  <c r="AB147" i="1"/>
  <c r="AA147" i="1"/>
  <c r="AB146" i="1"/>
  <c r="AA146" i="1"/>
  <c r="AB145" i="1"/>
  <c r="AA145" i="1"/>
  <c r="AB144" i="1"/>
  <c r="AA144" i="1"/>
  <c r="AB143" i="1"/>
  <c r="AA143" i="1"/>
  <c r="AB142" i="1"/>
  <c r="AA142" i="1"/>
  <c r="AB141" i="1"/>
  <c r="AA141" i="1"/>
  <c r="AB140" i="1"/>
  <c r="AA140" i="1"/>
  <c r="AB139" i="1"/>
  <c r="AA139" i="1"/>
  <c r="AB138" i="1"/>
  <c r="AA138" i="1"/>
  <c r="AB137" i="1"/>
  <c r="AA137" i="1"/>
  <c r="AB136" i="1"/>
  <c r="AA136" i="1"/>
  <c r="AB135" i="1"/>
  <c r="AA135" i="1"/>
  <c r="AB134" i="1"/>
  <c r="AA134" i="1"/>
  <c r="AB133" i="1"/>
  <c r="AA133" i="1"/>
  <c r="AB132" i="1"/>
  <c r="AA132" i="1"/>
  <c r="AB131" i="1"/>
  <c r="AB130" i="1"/>
  <c r="AA130" i="1"/>
  <c r="AB128" i="1"/>
  <c r="AA128" i="1"/>
  <c r="AB127" i="1"/>
  <c r="AA127" i="1"/>
  <c r="AB126" i="1"/>
  <c r="AA126" i="1"/>
  <c r="AB125" i="1"/>
  <c r="AA125" i="1"/>
  <c r="AB124" i="1"/>
  <c r="AA124" i="1"/>
  <c r="AB123" i="1"/>
  <c r="AA123" i="1"/>
  <c r="AB122" i="1"/>
  <c r="AA122" i="1"/>
  <c r="AB121" i="1"/>
  <c r="AA121" i="1"/>
  <c r="AB120" i="1"/>
  <c r="AA120" i="1"/>
  <c r="AB119" i="1"/>
  <c r="AA119" i="1"/>
  <c r="AB118" i="1"/>
  <c r="AA118" i="1"/>
  <c r="AB117" i="1"/>
  <c r="AA117" i="1"/>
  <c r="AB116" i="1"/>
  <c r="AA116" i="1"/>
  <c r="AB115" i="1"/>
  <c r="AA115" i="1"/>
  <c r="AB114" i="1"/>
  <c r="AA114" i="1"/>
  <c r="AB113" i="1"/>
  <c r="AA113" i="1"/>
  <c r="AB112" i="1"/>
  <c r="AA112" i="1"/>
  <c r="AB111" i="1"/>
  <c r="AA111" i="1"/>
  <c r="AB110" i="1"/>
  <c r="AA110" i="1"/>
  <c r="AB109" i="1"/>
  <c r="AA109" i="1"/>
  <c r="AB108" i="1"/>
  <c r="AA108" i="1"/>
  <c r="AB107" i="1"/>
  <c r="AA107" i="1"/>
  <c r="AB106" i="1"/>
  <c r="AA106" i="1"/>
  <c r="AB105" i="1"/>
  <c r="AA105" i="1"/>
  <c r="AB104" i="1"/>
  <c r="AA104" i="1"/>
  <c r="AB103" i="1"/>
  <c r="AA103" i="1"/>
  <c r="AB102" i="1"/>
  <c r="AA102" i="1"/>
  <c r="AB101" i="1"/>
  <c r="AA101" i="1"/>
  <c r="AB100" i="1"/>
  <c r="AA100" i="1"/>
  <c r="AB99" i="1"/>
  <c r="AA99" i="1"/>
  <c r="AB98" i="1"/>
  <c r="AA98" i="1"/>
  <c r="AB97" i="1"/>
  <c r="AA97" i="1"/>
  <c r="AB96" i="1"/>
  <c r="AA96" i="1"/>
  <c r="AB95" i="1"/>
  <c r="AA95" i="1"/>
  <c r="AB94" i="1"/>
  <c r="AA94" i="1"/>
  <c r="AB93" i="1"/>
  <c r="AA93" i="1"/>
  <c r="AB92" i="1"/>
  <c r="AB91" i="1"/>
  <c r="AA91" i="1"/>
  <c r="AB89" i="1"/>
  <c r="AA89" i="1"/>
  <c r="AB88" i="1"/>
  <c r="AA88" i="1"/>
  <c r="AB87" i="1"/>
  <c r="AA87" i="1"/>
  <c r="AB86" i="1"/>
  <c r="AA86" i="1"/>
  <c r="AB85" i="1"/>
  <c r="AA85" i="1"/>
  <c r="AB84" i="1"/>
  <c r="AA84" i="1"/>
  <c r="AB83" i="1"/>
  <c r="AA83" i="1"/>
  <c r="AB82" i="1"/>
  <c r="AA82" i="1"/>
  <c r="AB81" i="1"/>
  <c r="AA81" i="1"/>
  <c r="AB80" i="1"/>
  <c r="AA80" i="1"/>
  <c r="AB79" i="1"/>
  <c r="AA79" i="1"/>
  <c r="AB78" i="1"/>
  <c r="AA78" i="1"/>
  <c r="AB77" i="1"/>
  <c r="AA77" i="1"/>
  <c r="AB76" i="1"/>
  <c r="AA76" i="1"/>
  <c r="AB75" i="1"/>
  <c r="AA75" i="1"/>
  <c r="AB74" i="1"/>
  <c r="AA74" i="1"/>
  <c r="AB73" i="1"/>
  <c r="AA73" i="1"/>
  <c r="AB72" i="1"/>
  <c r="AA72" i="1"/>
  <c r="AB71" i="1"/>
  <c r="AA71" i="1"/>
  <c r="AB70" i="1"/>
  <c r="AA70" i="1"/>
  <c r="AB69" i="1"/>
  <c r="AA69" i="1"/>
  <c r="AB68" i="1"/>
  <c r="AA68" i="1"/>
  <c r="AB67" i="1"/>
  <c r="AA67" i="1"/>
  <c r="AB66" i="1"/>
  <c r="AA66" i="1"/>
  <c r="AB65" i="1"/>
  <c r="AA65" i="1"/>
  <c r="AB64" i="1"/>
  <c r="AA64" i="1"/>
  <c r="AB63" i="1"/>
  <c r="AA63" i="1"/>
  <c r="AB62" i="1"/>
  <c r="AA62" i="1"/>
  <c r="AB61" i="1"/>
  <c r="AA61" i="1"/>
  <c r="AB60" i="1"/>
  <c r="AA60" i="1"/>
  <c r="AB59" i="1"/>
  <c r="AA59" i="1"/>
  <c r="AB58" i="1"/>
  <c r="AA58" i="1"/>
  <c r="AB57" i="1"/>
  <c r="AA57" i="1"/>
  <c r="AB56" i="1"/>
  <c r="AA56" i="1"/>
  <c r="AB55" i="1"/>
  <c r="AA55" i="1"/>
  <c r="AB54" i="1"/>
  <c r="AA54" i="1"/>
  <c r="AB53" i="1"/>
  <c r="AB52" i="1"/>
  <c r="AA52" i="1"/>
  <c r="AB28" i="1"/>
  <c r="AB29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J16" i="1"/>
  <c r="AK16" i="1"/>
  <c r="AJ10" i="1"/>
  <c r="AI16" i="1"/>
  <c r="P31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0" i="1"/>
  <c r="P51" i="1"/>
  <c r="P52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80" i="1"/>
  <c r="P81" i="1"/>
  <c r="P82" i="1"/>
  <c r="P83" i="1"/>
  <c r="P84" i="1"/>
  <c r="P85" i="1"/>
  <c r="P86" i="1"/>
  <c r="P87" i="1"/>
  <c r="P88" i="1"/>
  <c r="P89" i="1"/>
  <c r="P90" i="1"/>
  <c r="P91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M23" i="1"/>
  <c r="M27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K16" i="1"/>
  <c r="K17" i="1"/>
  <c r="P17" i="1" s="1"/>
  <c r="K18" i="1"/>
  <c r="P18" i="1" s="1"/>
  <c r="K19" i="1"/>
  <c r="P19" i="1" s="1"/>
  <c r="K20" i="1"/>
  <c r="P20" i="1" s="1"/>
  <c r="K21" i="1"/>
  <c r="K22" i="1"/>
  <c r="P22" i="1" s="1"/>
  <c r="K23" i="1"/>
  <c r="P23" i="1" s="1"/>
  <c r="K24" i="1"/>
  <c r="K25" i="1"/>
  <c r="M25" i="1" s="1"/>
  <c r="K26" i="1"/>
  <c r="M26" i="1" s="1"/>
  <c r="K27" i="1"/>
  <c r="K28" i="1"/>
  <c r="P28" i="1" s="1"/>
  <c r="K29" i="1"/>
  <c r="P29" i="1" s="1"/>
  <c r="P27" i="1" l="1"/>
  <c r="P26" i="1"/>
  <c r="AA29" i="1"/>
  <c r="M29" i="1"/>
  <c r="P25" i="1"/>
  <c r="M28" i="1"/>
  <c r="P24" i="1"/>
  <c r="P21" i="1"/>
  <c r="AA28" i="1"/>
  <c r="M24" i="1"/>
  <c r="P16" i="1"/>
  <c r="M17" i="1"/>
  <c r="M22" i="1"/>
  <c r="M21" i="1"/>
  <c r="M20" i="1"/>
  <c r="M19" i="1"/>
  <c r="M18" i="1"/>
  <c r="M16" i="1"/>
  <c r="K30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31" i="1"/>
  <c r="K32" i="1"/>
  <c r="K33" i="1"/>
  <c r="K34" i="1"/>
  <c r="K35" i="1"/>
  <c r="K36" i="1"/>
  <c r="K37" i="1"/>
  <c r="K38" i="1"/>
  <c r="K39" i="1"/>
  <c r="K40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6" i="1"/>
  <c r="A13" i="1"/>
  <c r="H13" i="1"/>
  <c r="AA30" i="1" l="1"/>
  <c r="P30" i="1"/>
  <c r="M30" i="1"/>
  <c r="H41" i="1"/>
  <c r="H53" i="1" s="1"/>
  <c r="H79" i="1" s="1"/>
  <c r="H92" i="1" s="1"/>
  <c r="H118" i="1" s="1"/>
  <c r="H131" i="1" s="1"/>
  <c r="H157" i="1" s="1"/>
  <c r="I41" i="1"/>
  <c r="I53" i="1" s="1"/>
  <c r="I79" i="1" s="1"/>
  <c r="I92" i="1" s="1"/>
  <c r="I118" i="1" s="1"/>
  <c r="I131" i="1" s="1"/>
  <c r="I157" i="1" s="1"/>
  <c r="K132" i="1"/>
  <c r="K93" i="1"/>
  <c r="K54" i="1"/>
  <c r="K41" i="1" l="1"/>
  <c r="P41" i="1" s="1"/>
  <c r="H128" i="1" l="1"/>
  <c r="H89" i="1"/>
  <c r="H50" i="1"/>
  <c r="A128" i="1"/>
  <c r="A89" i="1"/>
  <c r="A50" i="1"/>
  <c r="AB7" i="1" l="1"/>
  <c r="Z53" i="1" l="1"/>
  <c r="AA53" i="1" s="1"/>
  <c r="Z92" i="1"/>
  <c r="AA92" i="1" s="1"/>
  <c r="Z131" i="1"/>
  <c r="AA131" i="1" s="1"/>
  <c r="O16" i="1"/>
  <c r="AB22" i="1" l="1"/>
  <c r="AA22" i="1"/>
  <c r="AB23" i="1"/>
  <c r="AA23" i="1"/>
  <c r="AB25" i="1"/>
  <c r="AA25" i="1"/>
  <c r="AB19" i="1"/>
  <c r="AA19" i="1"/>
  <c r="AB20" i="1"/>
  <c r="AA20" i="1"/>
  <c r="AB17" i="1"/>
  <c r="AA17" i="1"/>
  <c r="AB18" i="1"/>
  <c r="AA18" i="1"/>
  <c r="AB26" i="1"/>
  <c r="AA26" i="1"/>
  <c r="AB27" i="1"/>
  <c r="AA27" i="1"/>
  <c r="AB24" i="1"/>
  <c r="AA24" i="1"/>
  <c r="AB21" i="1"/>
  <c r="AA21" i="1"/>
  <c r="K53" i="1"/>
  <c r="K79" i="1" l="1"/>
  <c r="M53" i="1"/>
  <c r="P53" i="1"/>
  <c r="AB16" i="1"/>
  <c r="AD16" i="1" s="1"/>
  <c r="AA16" i="1"/>
  <c r="K92" i="1" l="1"/>
  <c r="P79" i="1"/>
  <c r="AD17" i="1"/>
  <c r="AD165" i="1"/>
  <c r="AD173" i="1"/>
  <c r="AD163" i="1"/>
  <c r="AD162" i="1"/>
  <c r="AD170" i="1"/>
  <c r="AD159" i="1"/>
  <c r="AD166" i="1"/>
  <c r="AD164" i="1"/>
  <c r="AD172" i="1"/>
  <c r="AD167" i="1"/>
  <c r="AD161" i="1"/>
  <c r="AD168" i="1"/>
  <c r="AD157" i="1"/>
  <c r="AD158" i="1"/>
  <c r="AD160" i="1"/>
  <c r="AD169" i="1"/>
  <c r="AD171" i="1"/>
  <c r="AD137" i="1"/>
  <c r="AD53" i="1"/>
  <c r="AD104" i="1"/>
  <c r="AD76" i="1"/>
  <c r="AD132" i="1"/>
  <c r="AD154" i="1"/>
  <c r="AD65" i="1"/>
  <c r="AD84" i="1"/>
  <c r="AD75" i="1"/>
  <c r="AD69" i="1"/>
  <c r="AD63" i="1"/>
  <c r="AD143" i="1"/>
  <c r="AD128" i="1"/>
  <c r="AD39" i="1"/>
  <c r="AD131" i="1"/>
  <c r="AD116" i="1"/>
  <c r="AD28" i="1"/>
  <c r="AD150" i="1"/>
  <c r="AD26" i="1"/>
  <c r="AD142" i="1"/>
  <c r="AD103" i="1"/>
  <c r="AD38" i="1"/>
  <c r="AD91" i="1"/>
  <c r="AD141" i="1"/>
  <c r="AD151" i="1"/>
  <c r="AD115" i="1"/>
  <c r="AD145" i="1"/>
  <c r="AD146" i="1"/>
  <c r="AD97" i="1"/>
  <c r="AD82" i="1"/>
  <c r="AD102" i="1"/>
  <c r="AD110" i="1"/>
  <c r="AD152" i="1"/>
  <c r="AD130" i="1"/>
  <c r="AD100" i="1"/>
  <c r="AD25" i="1"/>
  <c r="AD70" i="1"/>
  <c r="AD78" i="1"/>
  <c r="AD71" i="1"/>
  <c r="AD88" i="1"/>
  <c r="AD144" i="1"/>
  <c r="AD153" i="1"/>
  <c r="AD66" i="1"/>
  <c r="AD117" i="1"/>
  <c r="AD155" i="1"/>
  <c r="AD51" i="1"/>
  <c r="AD52" i="1"/>
  <c r="AD134" i="1"/>
  <c r="AD121" i="1"/>
  <c r="AD108" i="1"/>
  <c r="AD95" i="1"/>
  <c r="AD106" i="1"/>
  <c r="AD93" i="1"/>
  <c r="AD80" i="1"/>
  <c r="AD67" i="1"/>
  <c r="AD42" i="1"/>
  <c r="AD18" i="1"/>
  <c r="AD156" i="1"/>
  <c r="AD40" i="1"/>
  <c r="AD122" i="1"/>
  <c r="AD109" i="1"/>
  <c r="AD96" i="1"/>
  <c r="AD83" i="1"/>
  <c r="AD94" i="1"/>
  <c r="AD81" i="1"/>
  <c r="AD68" i="1"/>
  <c r="AD55" i="1"/>
  <c r="AD30" i="1"/>
  <c r="AD72" i="1"/>
  <c r="AD56" i="1"/>
  <c r="AD135" i="1"/>
  <c r="AD59" i="1"/>
  <c r="AD31" i="1"/>
  <c r="AD101" i="1"/>
  <c r="AD148" i="1"/>
  <c r="AD85" i="1"/>
  <c r="AD57" i="1"/>
  <c r="AD125" i="1"/>
  <c r="AD123" i="1"/>
  <c r="AD60" i="1"/>
  <c r="AD58" i="1"/>
  <c r="AD32" i="1"/>
  <c r="AD113" i="1"/>
  <c r="AD111" i="1"/>
  <c r="AD61" i="1"/>
  <c r="AD35" i="1"/>
  <c r="AD33" i="1"/>
  <c r="AD138" i="1"/>
  <c r="AD90" i="1"/>
  <c r="AD124" i="1"/>
  <c r="AD99" i="1"/>
  <c r="AD62" i="1"/>
  <c r="AD49" i="1"/>
  <c r="AD36" i="1"/>
  <c r="AD23" i="1"/>
  <c r="AD34" i="1"/>
  <c r="AD21" i="1"/>
  <c r="AD139" i="1"/>
  <c r="AD126" i="1"/>
  <c r="AD89" i="1"/>
  <c r="AD43" i="1"/>
  <c r="AD98" i="1"/>
  <c r="AD44" i="1"/>
  <c r="AD149" i="1"/>
  <c r="AD86" i="1"/>
  <c r="AD73" i="1"/>
  <c r="AD47" i="1"/>
  <c r="AD45" i="1"/>
  <c r="AD19" i="1"/>
  <c r="AD136" i="1"/>
  <c r="AD74" i="1"/>
  <c r="AD48" i="1"/>
  <c r="AD46" i="1"/>
  <c r="AD20" i="1"/>
  <c r="AD129" i="1"/>
  <c r="AD112" i="1"/>
  <c r="AD87" i="1"/>
  <c r="AD50" i="1"/>
  <c r="AD37" i="1"/>
  <c r="AD24" i="1"/>
  <c r="AD119" i="1"/>
  <c r="AD22" i="1"/>
  <c r="AD140" i="1"/>
  <c r="AD127" i="1"/>
  <c r="AD114" i="1"/>
  <c r="AD77" i="1"/>
  <c r="AD41" i="1"/>
  <c r="AD147" i="1"/>
  <c r="AD64" i="1"/>
  <c r="AD27" i="1"/>
  <c r="AD133" i="1"/>
  <c r="AD120" i="1"/>
  <c r="AD107" i="1"/>
  <c r="AD118" i="1"/>
  <c r="AD105" i="1"/>
  <c r="AD92" i="1"/>
  <c r="AD79" i="1"/>
  <c r="AD54" i="1"/>
  <c r="AD29" i="1"/>
  <c r="K118" i="1" l="1"/>
  <c r="M92" i="1"/>
  <c r="P92" i="1"/>
  <c r="AF16" i="1"/>
  <c r="AF157" i="1"/>
  <c r="AF163" i="1"/>
  <c r="AF169" i="1"/>
  <c r="AF158" i="1"/>
  <c r="AF164" i="1"/>
  <c r="AF170" i="1"/>
  <c r="AF159" i="1"/>
  <c r="AF165" i="1"/>
  <c r="AF171" i="1"/>
  <c r="AF160" i="1"/>
  <c r="AF166" i="1"/>
  <c r="AF172" i="1"/>
  <c r="AF168" i="1"/>
  <c r="AF161" i="1"/>
  <c r="AF167" i="1"/>
  <c r="AF173" i="1"/>
  <c r="AF162" i="1"/>
  <c r="AF138" i="1"/>
  <c r="AF32" i="1"/>
  <c r="AF156" i="1"/>
  <c r="AF91" i="1"/>
  <c r="AF33" i="1"/>
  <c r="AF87" i="1"/>
  <c r="AF48" i="1"/>
  <c r="AF54" i="1"/>
  <c r="AF151" i="1"/>
  <c r="AF20" i="1"/>
  <c r="AF68" i="1"/>
  <c r="AF62" i="1"/>
  <c r="AF56" i="1"/>
  <c r="AF152" i="1"/>
  <c r="AF21" i="1"/>
  <c r="AF57" i="1"/>
  <c r="AF101" i="1"/>
  <c r="AF85" i="1"/>
  <c r="AF103" i="1"/>
  <c r="AF96" i="1"/>
  <c r="AF24" i="1"/>
  <c r="AF60" i="1"/>
  <c r="AF66" i="1"/>
  <c r="AF38" i="1"/>
  <c r="AF74" i="1"/>
  <c r="AF154" i="1"/>
  <c r="AF36" i="1"/>
  <c r="AI182" i="1" s="1" a="1"/>
  <c r="AI182" i="1" s="1"/>
  <c r="AF72" i="1"/>
  <c r="AF125" i="1"/>
  <c r="AF90" i="1"/>
  <c r="AF50" i="1"/>
  <c r="AF79" i="1"/>
  <c r="AF123" i="1"/>
  <c r="AF44" i="1"/>
  <c r="AF80" i="1"/>
  <c r="AF137" i="1"/>
  <c r="AF45" i="1"/>
  <c r="AF83" i="1"/>
  <c r="AF149" i="1"/>
  <c r="AF111" i="1"/>
  <c r="AF69" i="1"/>
  <c r="AF94" i="1"/>
  <c r="AF105" i="1"/>
  <c r="AF115" i="1"/>
  <c r="AF128" i="1"/>
  <c r="AF140" i="1"/>
  <c r="AF26" i="1"/>
  <c r="AF25" i="1"/>
  <c r="AF37" i="1"/>
  <c r="AI183" i="1" s="1" a="1"/>
  <c r="AI183" i="1" s="1"/>
  <c r="AF49" i="1"/>
  <c r="AF61" i="1"/>
  <c r="AF73" i="1"/>
  <c r="AF84" i="1"/>
  <c r="AF95" i="1"/>
  <c r="AF106" i="1"/>
  <c r="AF116" i="1"/>
  <c r="AF129" i="1"/>
  <c r="AF141" i="1"/>
  <c r="AF17" i="1"/>
  <c r="AF148" i="1"/>
  <c r="AF100" i="1"/>
  <c r="AF39" i="1"/>
  <c r="AF108" i="1"/>
  <c r="AF131" i="1"/>
  <c r="AF119" i="1"/>
  <c r="AF86" i="1"/>
  <c r="AF117" i="1"/>
  <c r="AF130" i="1"/>
  <c r="AF135" i="1"/>
  <c r="AF52" i="1"/>
  <c r="AF64" i="1"/>
  <c r="AF51" i="1"/>
  <c r="AF109" i="1"/>
  <c r="AF132" i="1"/>
  <c r="AF144" i="1"/>
  <c r="AF65" i="1"/>
  <c r="AF27" i="1"/>
  <c r="AF97" i="1"/>
  <c r="AF118" i="1"/>
  <c r="AF143" i="1"/>
  <c r="AF147" i="1"/>
  <c r="AF29" i="1"/>
  <c r="AF41" i="1"/>
  <c r="AF155" i="1"/>
  <c r="AF88" i="1"/>
  <c r="AF63" i="1"/>
  <c r="AF122" i="1"/>
  <c r="AF120" i="1"/>
  <c r="AF133" i="1"/>
  <c r="AF145" i="1"/>
  <c r="AF102" i="1"/>
  <c r="AF150" i="1"/>
  <c r="AF77" i="1"/>
  <c r="AF75" i="1"/>
  <c r="AF146" i="1"/>
  <c r="AF40" i="1"/>
  <c r="AF107" i="1"/>
  <c r="AF142" i="1"/>
  <c r="AF124" i="1"/>
  <c r="AF98" i="1"/>
  <c r="AF28" i="1"/>
  <c r="AF110" i="1"/>
  <c r="AF53" i="1"/>
  <c r="AF30" i="1"/>
  <c r="AF126" i="1"/>
  <c r="AF18" i="1"/>
  <c r="AF76" i="1"/>
  <c r="AF112" i="1"/>
  <c r="AF121" i="1"/>
  <c r="AF19" i="1"/>
  <c r="AF31" i="1"/>
  <c r="AF43" i="1"/>
  <c r="AF55" i="1"/>
  <c r="AF67" i="1"/>
  <c r="AF42" i="1"/>
  <c r="AF89" i="1"/>
  <c r="AF153" i="1"/>
  <c r="AF136" i="1"/>
  <c r="AF134" i="1"/>
  <c r="AF99" i="1"/>
  <c r="AF34" i="1"/>
  <c r="AF81" i="1"/>
  <c r="AF22" i="1"/>
  <c r="AF46" i="1"/>
  <c r="AF58" i="1"/>
  <c r="AF70" i="1"/>
  <c r="AF92" i="1"/>
  <c r="AF113" i="1"/>
  <c r="AF114" i="1"/>
  <c r="AF23" i="1"/>
  <c r="AF35" i="1"/>
  <c r="AF47" i="1"/>
  <c r="AF59" i="1"/>
  <c r="AF71" i="1"/>
  <c r="AF82" i="1"/>
  <c r="AF93" i="1"/>
  <c r="AF104" i="1"/>
  <c r="AF78" i="1"/>
  <c r="AF127" i="1"/>
  <c r="AF139" i="1"/>
  <c r="K131" i="1" l="1"/>
  <c r="P118" i="1"/>
  <c r="AI174" i="1" a="1"/>
  <c r="AI174" i="1" s="1"/>
  <c r="D174" i="1" s="1"/>
  <c r="AI173" i="1" a="1"/>
  <c r="AI173" i="1" s="1"/>
  <c r="D173" i="1" s="1"/>
  <c r="AI179" i="1" a="1"/>
  <c r="AI179" i="1" s="1"/>
  <c r="D179" i="1" s="1"/>
  <c r="AI177" i="1" a="1"/>
  <c r="AI177" i="1" s="1"/>
  <c r="D177" i="1" s="1"/>
  <c r="AI167" i="1" a="1"/>
  <c r="AI167" i="1" s="1"/>
  <c r="D167" i="1" s="1"/>
  <c r="F167" i="1" s="1"/>
  <c r="AI165" i="1" a="1"/>
  <c r="AI165" i="1" s="1"/>
  <c r="D165" i="1" s="1"/>
  <c r="K165" i="1" s="1"/>
  <c r="AI178" i="1" a="1"/>
  <c r="AI178" i="1" s="1"/>
  <c r="D178" i="1" s="1"/>
  <c r="AI168" i="1" a="1"/>
  <c r="AI168" i="1" s="1"/>
  <c r="D168" i="1" s="1"/>
  <c r="F168" i="1" s="1"/>
  <c r="AI180" i="1" a="1"/>
  <c r="AI180" i="1" s="1"/>
  <c r="D180" i="1" s="1"/>
  <c r="AI171" i="1" a="1"/>
  <c r="AI171" i="1" s="1"/>
  <c r="D171" i="1" s="1"/>
  <c r="K171" i="1" s="1"/>
  <c r="AI181" i="1" a="1"/>
  <c r="AI181" i="1" s="1"/>
  <c r="D181" i="1" s="1"/>
  <c r="AI163" i="1" a="1"/>
  <c r="AI163" i="1" s="1"/>
  <c r="D163" i="1" s="1"/>
  <c r="F163" i="1" s="1"/>
  <c r="AI172" i="1" a="1"/>
  <c r="AI172" i="1" s="1"/>
  <c r="D172" i="1" s="1"/>
  <c r="AI169" i="1" a="1"/>
  <c r="AI169" i="1" s="1"/>
  <c r="D169" i="1" s="1"/>
  <c r="J169" i="1" s="1"/>
  <c r="AI164" i="1" a="1"/>
  <c r="AI164" i="1" s="1"/>
  <c r="D164" i="1" s="1"/>
  <c r="K164" i="1" s="1"/>
  <c r="AI175" i="1" a="1"/>
  <c r="AI175" i="1" s="1"/>
  <c r="D175" i="1" s="1"/>
  <c r="AI166" i="1" a="1"/>
  <c r="AI166" i="1" s="1"/>
  <c r="D166" i="1" s="1"/>
  <c r="F166" i="1" s="1"/>
  <c r="AI170" i="1" a="1"/>
  <c r="AI170" i="1" s="1"/>
  <c r="D170" i="1" s="1"/>
  <c r="F170" i="1" s="1"/>
  <c r="AI176" i="1" a="1"/>
  <c r="AI176" i="1" s="1"/>
  <c r="D176" i="1" s="1"/>
  <c r="AI162" i="1" a="1"/>
  <c r="AI162" i="1" s="1"/>
  <c r="D162" i="1" s="1"/>
  <c r="K157" i="1" l="1"/>
  <c r="P131" i="1"/>
  <c r="M131" i="1"/>
  <c r="G176" i="1"/>
  <c r="K176" i="1"/>
  <c r="F176" i="1"/>
  <c r="J176" i="1"/>
  <c r="F175" i="1"/>
  <c r="G175" i="1"/>
  <c r="K175" i="1"/>
  <c r="J175" i="1"/>
  <c r="J174" i="1"/>
  <c r="K174" i="1"/>
  <c r="G174" i="1"/>
  <c r="F174" i="1"/>
  <c r="F181" i="1"/>
  <c r="G181" i="1"/>
  <c r="K181" i="1"/>
  <c r="J181" i="1"/>
  <c r="F180" i="1"/>
  <c r="G180" i="1"/>
  <c r="J180" i="1"/>
  <c r="K180" i="1"/>
  <c r="G178" i="1"/>
  <c r="F178" i="1"/>
  <c r="J178" i="1"/>
  <c r="K178" i="1"/>
  <c r="J162" i="1"/>
  <c r="G162" i="1"/>
  <c r="F162" i="1"/>
  <c r="K162" i="1"/>
  <c r="G177" i="1"/>
  <c r="F177" i="1"/>
  <c r="J177" i="1"/>
  <c r="K177" i="1"/>
  <c r="J179" i="1"/>
  <c r="G179" i="1"/>
  <c r="K179" i="1"/>
  <c r="F179" i="1"/>
  <c r="J173" i="1"/>
  <c r="G173" i="1"/>
  <c r="F173" i="1"/>
  <c r="K173" i="1"/>
  <c r="F172" i="1"/>
  <c r="K172" i="1"/>
  <c r="G172" i="1"/>
  <c r="J172" i="1"/>
  <c r="K167" i="1"/>
  <c r="J167" i="1"/>
  <c r="G169" i="1"/>
  <c r="G164" i="1"/>
  <c r="F165" i="1"/>
  <c r="J165" i="1"/>
  <c r="G165" i="1"/>
  <c r="G167" i="1"/>
  <c r="I167" i="1" s="1"/>
  <c r="H167" i="1" s="1"/>
  <c r="G171" i="1"/>
  <c r="J171" i="1"/>
  <c r="F171" i="1"/>
  <c r="G163" i="1"/>
  <c r="I163" i="1" s="1"/>
  <c r="H163" i="1" s="1"/>
  <c r="J164" i="1"/>
  <c r="G168" i="1"/>
  <c r="I168" i="1" s="1"/>
  <c r="H168" i="1" s="1"/>
  <c r="F164" i="1"/>
  <c r="J170" i="1"/>
  <c r="K163" i="1"/>
  <c r="J168" i="1"/>
  <c r="K170" i="1"/>
  <c r="K168" i="1"/>
  <c r="F169" i="1"/>
  <c r="G166" i="1"/>
  <c r="I166" i="1" s="1"/>
  <c r="H166" i="1" s="1"/>
  <c r="K169" i="1"/>
  <c r="J166" i="1"/>
  <c r="G170" i="1"/>
  <c r="I170" i="1" s="1"/>
  <c r="H170" i="1" s="1"/>
  <c r="K166" i="1"/>
  <c r="J163" i="1"/>
  <c r="I174" i="1" l="1"/>
  <c r="H174" i="1" s="1"/>
  <c r="I179" i="1"/>
  <c r="H179" i="1" s="1"/>
  <c r="I175" i="1"/>
  <c r="H175" i="1" s="1"/>
  <c r="I177" i="1"/>
  <c r="H177" i="1" s="1"/>
  <c r="I162" i="1"/>
  <c r="H162" i="1" s="1"/>
  <c r="I172" i="1"/>
  <c r="H172" i="1" s="1"/>
  <c r="I173" i="1"/>
  <c r="H173" i="1" s="1"/>
  <c r="I181" i="1"/>
  <c r="H181" i="1" s="1"/>
  <c r="I180" i="1"/>
  <c r="H180" i="1" s="1"/>
  <c r="I178" i="1"/>
  <c r="H178" i="1" s="1"/>
  <c r="I176" i="1"/>
  <c r="H176" i="1" s="1"/>
  <c r="K182" i="1"/>
  <c r="J182" i="1"/>
  <c r="I164" i="1"/>
  <c r="H164" i="1" s="1"/>
  <c r="I165" i="1"/>
  <c r="H165" i="1" s="1"/>
  <c r="I169" i="1"/>
  <c r="H169" i="1" s="1"/>
  <c r="I171" i="1"/>
  <c r="H171" i="1" s="1"/>
  <c r="I182" i="1" l="1"/>
  <c r="K183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<sst xmlns="http://schemas.openxmlformats.org/spreadsheetml/2006/main" count="94" uniqueCount="44">
  <si>
    <t>VERGİ NO</t>
  </si>
  <si>
    <t>MALIN CİNSİ</t>
  </si>
  <si>
    <t>MİKTAR (KG)</t>
  </si>
  <si>
    <t>BİRİM FİYATI (TL)</t>
  </si>
  <si>
    <t>TOPLAM :</t>
  </si>
  <si>
    <t>AYRINTILI FATURALI  SATIŞ LİSTESİ</t>
  </si>
  <si>
    <t>V.DAİRESİ</t>
  </si>
  <si>
    <t xml:space="preserve">SATICI     FİRMA   ÜNVANI </t>
  </si>
  <si>
    <t>ALICI FİRMA</t>
  </si>
  <si>
    <t>KDV HARİÇ TUTAR (TL)</t>
  </si>
  <si>
    <t>SIRA NO</t>
  </si>
  <si>
    <t>VERGİ DAİRESİ  VE NO</t>
  </si>
  <si>
    <t>NO</t>
  </si>
  <si>
    <t>TARİH</t>
  </si>
  <si>
    <t>ADET</t>
  </si>
  <si>
    <t>TESCİL ÜCRETİ</t>
  </si>
  <si>
    <t>GECİKME ZAMMI</t>
  </si>
  <si>
    <t>TOPLAM</t>
  </si>
  <si>
    <t>MALIN CİNSİ 1</t>
  </si>
  <si>
    <t>ÜRÜN LİSTESİ</t>
  </si>
  <si>
    <t>ÜRÜN ADI</t>
  </si>
  <si>
    <t>MİKTAR</t>
  </si>
  <si>
    <t>FİYAT</t>
  </si>
  <si>
    <t>TUTAR</t>
  </si>
  <si>
    <t>***</t>
  </si>
  <si>
    <t>Belirtilen tescil ücreti bilgilendirme amaçlı olup ayrıca tescil ücreti tarafınıza bildirilecektir.</t>
  </si>
  <si>
    <t>TOPLAM TESCİL ÜCRETİ</t>
  </si>
  <si>
    <t>NAKLİ YEKUN</t>
  </si>
  <si>
    <t>İŞBU LİSTEDEKİ BİLGİLERİN DOĞRU OLDUĞUNU BEYAN VE TAAHHÜT EDERİM.</t>
  </si>
  <si>
    <t>FİRMA ÜNVANI</t>
  </si>
  <si>
    <t>VERGİ DAİRESİ</t>
  </si>
  <si>
    <t>VERGİ /TC NO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</si>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</sst>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T_L_-;\-* #,##0.00\ _T_L_-;_-* &quot;-&quot;??\ _T_L_-;_-@_-"/>
    <numFmt numFmtId="165" formatCode="dd/mm/yyyy;@"/>
    <numFmt numFmtId="166" formatCode="_-* #,##0.000\ _T_L_-;\-* #,##0.000\ _T_L_-;_-* &quot;-&quot;??\ _T_L_-;_-@_-"/>
    <numFmt numFmtId="167" formatCode="_-* #,##0\ _T_L_-;\-* #,##0\ _T_L_-;_-* &quot;-&quot;??\ _T_L_-;_-@_-"/>
  </numFmts>
  <fonts count="24" x14ac:knownFonts="1">
    <font>
      <sz val="10"/>
      <name val="Arial"/>
      <family val="2"/>
      <charset val="162"/>
    </font>
    <font>
      <sz val="14"/>
      <name val="Arial"/>
      <family val="2"/>
      <charset val="162"/>
    </font>
    <font>
      <b/>
      <sz val="10"/>
      <name val="Arial"/>
      <family val="2"/>
      <charset val="162"/>
    </font>
    <font>
      <b/>
      <sz val="12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8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name val="Arial"/>
      <family val="2"/>
      <charset val="162"/>
    </font>
    <font>
      <b/>
      <sz val="11"/>
      <color rgb="FF3F3F3F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sz val="10"/>
      <color rgb="FFFF0000"/>
      <name val="Arial"/>
      <family val="2"/>
      <charset val="162"/>
    </font>
    <font>
      <b/>
      <sz val="12"/>
      <color rgb="FFFF0000"/>
      <name val="Calibri"/>
      <family val="2"/>
      <charset val="162"/>
      <scheme val="minor"/>
    </font>
    <font>
      <b/>
      <sz val="11"/>
      <color rgb="FFFF0000"/>
      <name val="Times New Roman"/>
      <family val="1"/>
      <charset val="162"/>
    </font>
    <font>
      <b/>
      <sz val="11"/>
      <name val="Arial"/>
      <family val="2"/>
      <charset val="162"/>
    </font>
    <font>
      <sz val="9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8"/>
      <name val="Times New Roman"/>
      <family val="1"/>
      <charset val="162"/>
    </font>
    <font>
      <sz val="11"/>
      <name val="Calibri"/>
      <family val="2"/>
      <charset val="162"/>
    </font>
    <font>
      <b/>
      <sz val="18"/>
      <name val="Arial"/>
      <family val="2"/>
      <charset val="162"/>
    </font>
    <font>
      <sz val="16"/>
      <name val="Arial"/>
      <family val="2"/>
      <charset val="162"/>
    </font>
    <font>
      <sz val="18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indexed="64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0" fontId="11" fillId="2" borderId="15" applyNumberFormat="0" applyAlignment="0" applyProtection="0"/>
    <xf numFmtId="0" fontId="12" fillId="0" borderId="18" applyNumberFormat="0" applyFill="0" applyAlignment="0" applyProtection="0"/>
  </cellStyleXfs>
  <cellXfs count="104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164" fontId="4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14" fontId="17" fillId="0" borderId="0" xfId="0" applyNumberFormat="1" applyFont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4" fontId="4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right"/>
      <protection locked="0"/>
    </xf>
    <xf numFmtId="165" fontId="4" fillId="0" borderId="1" xfId="0" applyNumberFormat="1" applyFont="1" applyBorder="1" applyAlignment="1" applyProtection="1">
      <alignment horizontal="center" wrapText="1"/>
      <protection locked="0"/>
    </xf>
    <xf numFmtId="0" fontId="19" fillId="4" borderId="0" xfId="0" applyFont="1" applyFill="1" applyProtection="1">
      <protection locked="0"/>
    </xf>
    <xf numFmtId="164" fontId="1" fillId="0" borderId="0" xfId="1" applyFont="1" applyProtection="1">
      <protection locked="0"/>
    </xf>
    <xf numFmtId="164" fontId="2" fillId="0" borderId="0" xfId="1" applyFont="1" applyProtection="1">
      <protection locked="0"/>
    </xf>
    <xf numFmtId="164" fontId="0" fillId="0" borderId="0" xfId="1" applyFont="1" applyProtection="1">
      <protection locked="0"/>
    </xf>
    <xf numFmtId="164" fontId="13" fillId="0" borderId="0" xfId="1" applyFont="1" applyProtection="1">
      <protection locked="0"/>
    </xf>
    <xf numFmtId="14" fontId="1" fillId="0" borderId="0" xfId="0" applyNumberFormat="1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2" fillId="0" borderId="18" xfId="3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center"/>
      <protection locked="0"/>
    </xf>
    <xf numFmtId="164" fontId="16" fillId="0" borderId="3" xfId="0" applyNumberFormat="1" applyFont="1" applyBorder="1" applyProtection="1">
      <protection locked="0" hidden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166" fontId="4" fillId="0" borderId="1" xfId="1" applyNumberFormat="1" applyFont="1" applyBorder="1" applyAlignment="1" applyProtection="1">
      <alignment horizontal="center" vertical="center"/>
      <protection locked="0"/>
    </xf>
    <xf numFmtId="167" fontId="4" fillId="0" borderId="3" xfId="1" applyNumberFormat="1" applyFont="1" applyBorder="1" applyAlignment="1" applyProtection="1">
      <alignment horizontal="center" vertical="center"/>
      <protection locked="0"/>
    </xf>
    <xf numFmtId="0" fontId="0" fillId="4" borderId="0" xfId="0" applyFill="1" applyProtection="1">
      <protection locked="0"/>
    </xf>
    <xf numFmtId="0" fontId="23" fillId="6" borderId="0" xfId="0" applyFont="1" applyFill="1" applyProtection="1">
      <protection locked="0"/>
    </xf>
    <xf numFmtId="167" fontId="16" fillId="3" borderId="3" xfId="0" applyNumberFormat="1" applyFont="1" applyFill="1" applyBorder="1" applyProtection="1">
      <protection hidden="1"/>
    </xf>
    <xf numFmtId="166" fontId="16" fillId="3" borderId="3" xfId="0" applyNumberFormat="1" applyFont="1" applyFill="1" applyBorder="1" applyProtection="1">
      <protection hidden="1"/>
    </xf>
    <xf numFmtId="164" fontId="16" fillId="3" borderId="3" xfId="0" applyNumberFormat="1" applyFont="1" applyFill="1" applyBorder="1" applyProtection="1"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164" fontId="5" fillId="0" borderId="1" xfId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15" fillId="0" borderId="1" xfId="1" applyFont="1" applyBorder="1" applyAlignment="1" applyProtection="1">
      <alignment horizontal="center" vertical="center" wrapText="1"/>
      <protection hidden="1"/>
    </xf>
    <xf numFmtId="0" fontId="2" fillId="0" borderId="0" xfId="0" applyFont="1"/>
    <xf numFmtId="165" fontId="1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21" fillId="5" borderId="1" xfId="0" applyFont="1" applyFill="1" applyBorder="1" applyAlignment="1" applyProtection="1">
      <alignment horizontal="left"/>
      <protection locked="0"/>
    </xf>
    <xf numFmtId="0" fontId="22" fillId="6" borderId="4" xfId="0" applyFont="1" applyFill="1" applyBorder="1" applyAlignment="1" applyProtection="1">
      <alignment horizontal="left"/>
      <protection locked="0"/>
    </xf>
    <xf numFmtId="0" fontId="22" fillId="6" borderId="5" xfId="0" applyFont="1" applyFill="1" applyBorder="1" applyAlignment="1" applyProtection="1">
      <alignment horizontal="left"/>
      <protection locked="0"/>
    </xf>
    <xf numFmtId="0" fontId="22" fillId="6" borderId="6" xfId="0" applyFont="1" applyFill="1" applyBorder="1" applyAlignment="1" applyProtection="1">
      <alignment horizontal="left"/>
      <protection locked="0"/>
    </xf>
    <xf numFmtId="0" fontId="21" fillId="5" borderId="2" xfId="0" applyFont="1" applyFill="1" applyBorder="1" applyAlignment="1" applyProtection="1">
      <alignment horizontal="left"/>
      <protection locked="0"/>
    </xf>
    <xf numFmtId="49" fontId="22" fillId="6" borderId="4" xfId="0" applyNumberFormat="1" applyFont="1" applyFill="1" applyBorder="1" applyAlignment="1" applyProtection="1">
      <alignment horizontal="left"/>
      <protection locked="0"/>
    </xf>
    <xf numFmtId="49" fontId="22" fillId="6" borderId="5" xfId="0" applyNumberFormat="1" applyFont="1" applyFill="1" applyBorder="1" applyAlignment="1" applyProtection="1">
      <alignment horizontal="left"/>
      <protection locked="0"/>
    </xf>
    <xf numFmtId="49" fontId="22" fillId="6" borderId="6" xfId="0" applyNumberFormat="1" applyFont="1" applyFill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 vertical="center"/>
      <protection hidden="1"/>
    </xf>
    <xf numFmtId="0" fontId="2" fillId="0" borderId="6" xfId="0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4" fillId="2" borderId="16" xfId="2" applyFont="1" applyBorder="1" applyAlignment="1" applyProtection="1">
      <alignment horizontal="center" vertical="center"/>
      <protection hidden="1"/>
    </xf>
    <xf numFmtId="0" fontId="14" fillId="2" borderId="17" xfId="2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wrapText="1"/>
      <protection hidden="1"/>
    </xf>
    <xf numFmtId="0" fontId="9" fillId="0" borderId="3" xfId="0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12" fillId="0" borderId="18" xfId="3" applyAlignment="1" applyProtection="1">
      <alignment horizontal="center" vertical="center" wrapText="1"/>
      <protection locked="0"/>
    </xf>
  </cellXfs>
  <cellStyles count="4">
    <cellStyle name="Başlık 2" xfId="3" builtinId="17"/>
    <cellStyle name="Çıkış" xfId="2" builtinId="21"/>
    <cellStyle name="Normal" xfId="0" builtinId="0"/>
    <cellStyle name="Virgül" xfId="1" builtinId="3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6</xdr:row>
      <xdr:rowOff>76200</xdr:rowOff>
    </xdr:from>
    <xdr:to>
      <xdr:col>1</xdr:col>
      <xdr:colOff>666750</xdr:colOff>
      <xdr:row>10</xdr:row>
      <xdr:rowOff>76200</xdr:rowOff>
    </xdr:to>
    <xdr:pic>
      <xdr:nvPicPr>
        <xdr:cNvPr id="1091" name="Resim 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838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931442</xdr:colOff>
      <xdr:row>79</xdr:row>
      <xdr:rowOff>95250</xdr:rowOff>
    </xdr:from>
    <xdr:to>
      <xdr:col>11</xdr:col>
      <xdr:colOff>-1</xdr:colOff>
      <xdr:row>79</xdr:row>
      <xdr:rowOff>261938</xdr:rowOff>
    </xdr:to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801723" y="20871656"/>
          <a:ext cx="1652214" cy="166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1200">
              <a:latin typeface="Times New Roman" panose="02020603050405020304" pitchFamily="18" charset="0"/>
              <a:cs typeface="Times New Roman" panose="02020603050405020304" pitchFamily="18" charset="0"/>
            </a:rPr>
            <a:t>F-TES-013/22.07.2024</a:t>
          </a:r>
        </a:p>
      </xdr:txBody>
    </xdr:sp>
    <xdr:clientData/>
  </xdr:twoCellAnchor>
  <xdr:twoCellAnchor>
    <xdr:from>
      <xdr:col>9</xdr:col>
      <xdr:colOff>845343</xdr:colOff>
      <xdr:row>41</xdr:row>
      <xdr:rowOff>47624</xdr:rowOff>
    </xdr:from>
    <xdr:to>
      <xdr:col>10</xdr:col>
      <xdr:colOff>1404937</xdr:colOff>
      <xdr:row>41</xdr:row>
      <xdr:rowOff>202405</xdr:rowOff>
    </xdr:to>
    <xdr:sp macro="" textlink="">
      <xdr:nvSpPr>
        <xdr:cNvPr id="10" name="Metin kutusu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715624" y="9798843"/>
          <a:ext cx="1619251" cy="1547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tr-TR" sz="1200">
              <a:latin typeface="Times New Roman" panose="02020603050405020304" pitchFamily="18" charset="0"/>
              <a:cs typeface="Times New Roman" panose="02020603050405020304" pitchFamily="18" charset="0"/>
            </a:rPr>
            <a:t>F-TES-013/22.07.2024</a:t>
          </a:r>
        </a:p>
      </xdr:txBody>
    </xdr:sp>
    <xdr:clientData/>
  </xdr:twoCellAnchor>
  <xdr:twoCellAnchor>
    <xdr:from>
      <xdr:col>9</xdr:col>
      <xdr:colOff>919536</xdr:colOff>
      <xdr:row>118</xdr:row>
      <xdr:rowOff>71437</xdr:rowOff>
    </xdr:from>
    <xdr:to>
      <xdr:col>10</xdr:col>
      <xdr:colOff>1488280</xdr:colOff>
      <xdr:row>118</xdr:row>
      <xdr:rowOff>323639</xdr:rowOff>
    </xdr:to>
    <xdr:sp macro="" textlink="">
      <xdr:nvSpPr>
        <xdr:cNvPr id="11" name="Metin kutusu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789817" y="32051625"/>
          <a:ext cx="1628401" cy="2522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1200">
              <a:latin typeface="Times New Roman" panose="02020603050405020304" pitchFamily="18" charset="0"/>
              <a:cs typeface="Times New Roman" panose="02020603050405020304" pitchFamily="18" charset="0"/>
            </a:rPr>
            <a:t>F-TES-013/22.07.2024</a:t>
          </a:r>
        </a:p>
      </xdr:txBody>
    </xdr:sp>
    <xdr:clientData/>
  </xdr:twoCellAnchor>
  <xdr:twoCellAnchor>
    <xdr:from>
      <xdr:col>9</xdr:col>
      <xdr:colOff>860005</xdr:colOff>
      <xdr:row>157</xdr:row>
      <xdr:rowOff>108061</xdr:rowOff>
    </xdr:from>
    <xdr:to>
      <xdr:col>10</xdr:col>
      <xdr:colOff>1500188</xdr:colOff>
      <xdr:row>157</xdr:row>
      <xdr:rowOff>261937</xdr:rowOff>
    </xdr:to>
    <xdr:sp macro="" textlink="">
      <xdr:nvSpPr>
        <xdr:cNvPr id="14" name="Metin kutusu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730286" y="43851624"/>
          <a:ext cx="1699840" cy="1538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1200">
              <a:latin typeface="Times New Roman" panose="02020603050405020304" pitchFamily="18" charset="0"/>
              <a:cs typeface="Times New Roman" panose="02020603050405020304" pitchFamily="18" charset="0"/>
            </a:rPr>
            <a:t>F-TES-013/22.07.2024</a:t>
          </a:r>
        </a:p>
      </xdr:txBody>
    </xdr:sp>
    <xdr:clientData/>
  </xdr:twoCellAnchor>
  <xdr:twoCellAnchor editAs="oneCell">
    <xdr:from>
      <xdr:col>0</xdr:col>
      <xdr:colOff>0</xdr:colOff>
      <xdr:row>45</xdr:row>
      <xdr:rowOff>4761</xdr:rowOff>
    </xdr:from>
    <xdr:to>
      <xdr:col>1</xdr:col>
      <xdr:colOff>466725</xdr:colOff>
      <xdr:row>47</xdr:row>
      <xdr:rowOff>290511</xdr:rowOff>
    </xdr:to>
    <xdr:pic>
      <xdr:nvPicPr>
        <xdr:cNvPr id="7" name="Resim 1">
          <a:extLst>
            <a:ext uri="{FF2B5EF4-FFF2-40B4-BE49-F238E27FC236}">
              <a16:creationId xmlns:a16="http://schemas.microsoft.com/office/drawing/2014/main" id="{15D93F54-2BA0-44AF-B861-EAE466835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87074"/>
          <a:ext cx="835819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</xdr:row>
      <xdr:rowOff>59530</xdr:rowOff>
    </xdr:from>
    <xdr:to>
      <xdr:col>1</xdr:col>
      <xdr:colOff>466725</xdr:colOff>
      <xdr:row>86</xdr:row>
      <xdr:rowOff>166686</xdr:rowOff>
    </xdr:to>
    <xdr:pic>
      <xdr:nvPicPr>
        <xdr:cNvPr id="4" name="Resim 1">
          <a:extLst>
            <a:ext uri="{FF2B5EF4-FFF2-40B4-BE49-F238E27FC236}">
              <a16:creationId xmlns:a16="http://schemas.microsoft.com/office/drawing/2014/main" id="{196D56B5-D78D-4013-B76C-95F8A861A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8968"/>
          <a:ext cx="835819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107156</xdr:colOff>
      <xdr:row>122</xdr:row>
      <xdr:rowOff>23812</xdr:rowOff>
    </xdr:from>
    <xdr:to>
      <xdr:col>1</xdr:col>
      <xdr:colOff>573881</xdr:colOff>
      <xdr:row>125</xdr:row>
      <xdr:rowOff>71437</xdr:rowOff>
    </xdr:to>
    <xdr:pic>
      <xdr:nvPicPr>
        <xdr:cNvPr id="5" name="Resim 1">
          <a:extLst>
            <a:ext uri="{FF2B5EF4-FFF2-40B4-BE49-F238E27FC236}">
              <a16:creationId xmlns:a16="http://schemas.microsoft.com/office/drawing/2014/main" id="{53B4B421-FC80-4846-8815-254FC18A1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33670875"/>
          <a:ext cx="835819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98"/>
  <sheetViews>
    <sheetView tabSelected="1" zoomScale="80" zoomScaleNormal="80" zoomScaleSheetLayoutView="90" zoomScalePageLayoutView="79" workbookViewId="0">
      <selection activeCell="H25" sqref="H25"/>
    </sheetView>
  </sheetViews>
  <sheetFormatPr defaultColWidth="9.140625" defaultRowHeight="15.75" x14ac:dyDescent="0.25"/>
  <cols>
    <col min="1" max="1" width="5.5703125" style="4" customWidth="1"/>
    <col min="2" max="2" width="35" style="4" customWidth="1"/>
    <col min="3" max="4" width="12.5703125" style="4" customWidth="1"/>
    <col min="5" max="5" width="12.85546875" style="4" customWidth="1"/>
    <col min="6" max="6" width="16.5703125" style="4" bestFit="1" customWidth="1"/>
    <col min="7" max="7" width="17.42578125" style="4" bestFit="1" customWidth="1"/>
    <col min="8" max="8" width="16.5703125" style="4" customWidth="1"/>
    <col min="9" max="9" width="18.85546875" style="4" bestFit="1" customWidth="1"/>
    <col min="10" max="10" width="15.85546875" style="4" bestFit="1" customWidth="1"/>
    <col min="11" max="11" width="22.85546875" style="4" bestFit="1" customWidth="1"/>
    <col min="12" max="12" width="22.85546875" style="22" customWidth="1"/>
    <col min="13" max="24" width="22.85546875" style="22" hidden="1" customWidth="1"/>
    <col min="25" max="25" width="15.7109375" style="4" hidden="1" customWidth="1"/>
    <col min="26" max="26" width="17" style="4" hidden="1" customWidth="1"/>
    <col min="27" max="27" width="11.7109375" style="4" hidden="1" customWidth="1"/>
    <col min="28" max="28" width="26.28515625" style="4" hidden="1" customWidth="1"/>
    <col min="29" max="29" width="9.140625" style="4" hidden="1" customWidth="1"/>
    <col min="30" max="30" width="8.140625" style="4" hidden="1" customWidth="1"/>
    <col min="31" max="31" width="9.140625" style="4" hidden="1" customWidth="1"/>
    <col min="32" max="32" width="11.5703125" style="19" hidden="1" customWidth="1"/>
    <col min="33" max="34" width="9.140625" style="4" hidden="1" customWidth="1"/>
    <col min="35" max="35" width="25.140625" style="4" hidden="1" customWidth="1"/>
    <col min="36" max="36" width="15.42578125" style="4" hidden="1" customWidth="1"/>
    <col min="37" max="43" width="9.140625" style="4" hidden="1" customWidth="1"/>
    <col min="44" max="52" width="9.140625" style="4" customWidth="1"/>
    <col min="53" max="16384" width="9.140625" style="4"/>
  </cols>
  <sheetData>
    <row r="1" spans="1:42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AN1" s="4">
        <v>1</v>
      </c>
      <c r="AO1" s="4" t="s">
        <v>32</v>
      </c>
      <c r="AP1" s="4">
        <v>33</v>
      </c>
    </row>
    <row r="2" spans="1:42" ht="23.25" x14ac:dyDescent="0.35">
      <c r="A2" s="46" t="s">
        <v>29</v>
      </c>
      <c r="B2" s="46"/>
      <c r="C2" s="47"/>
      <c r="D2" s="48"/>
      <c r="E2" s="48"/>
      <c r="F2" s="48"/>
      <c r="G2" s="48"/>
      <c r="H2" s="48"/>
      <c r="I2" s="48"/>
      <c r="J2" s="48"/>
      <c r="K2" s="49"/>
      <c r="AN2" s="4">
        <v>2</v>
      </c>
      <c r="AO2" s="4" t="s">
        <v>33</v>
      </c>
      <c r="AP2" s="4">
        <v>33</v>
      </c>
    </row>
    <row r="3" spans="1:42" ht="23.25" x14ac:dyDescent="0.35">
      <c r="A3" s="46" t="s">
        <v>30</v>
      </c>
      <c r="B3" s="46"/>
      <c r="C3" s="47"/>
      <c r="D3" s="48"/>
      <c r="E3" s="48"/>
      <c r="F3" s="49"/>
      <c r="G3" s="34"/>
      <c r="H3" s="34"/>
      <c r="I3" s="34"/>
      <c r="J3" s="34"/>
      <c r="K3" s="34"/>
      <c r="Z3" s="3" t="str">
        <f ca="1">IF(B3="","",IF(WEEKDAY(TODAY(),2)=1,IF(_xlfn.DAYS(TODAY(),E3)&gt;33,Y3/2,0)))</f>
        <v/>
      </c>
      <c r="AN3" s="4">
        <v>3</v>
      </c>
      <c r="AO3" s="4" t="s">
        <v>34</v>
      </c>
      <c r="AP3" s="4">
        <v>33</v>
      </c>
    </row>
    <row r="4" spans="1:42" ht="23.25" x14ac:dyDescent="0.35">
      <c r="A4" s="50" t="s">
        <v>31</v>
      </c>
      <c r="B4" s="50"/>
      <c r="C4" s="51"/>
      <c r="D4" s="52"/>
      <c r="E4" s="52"/>
      <c r="F4" s="53"/>
      <c r="G4" s="34"/>
      <c r="H4" s="34"/>
      <c r="I4" s="34"/>
      <c r="J4" s="34"/>
      <c r="K4" s="34"/>
      <c r="AJ4" s="45">
        <v>45728</v>
      </c>
      <c r="AN4" s="4">
        <v>4</v>
      </c>
      <c r="AO4" s="4" t="s">
        <v>35</v>
      </c>
      <c r="AP4" s="4">
        <v>34</v>
      </c>
    </row>
    <row r="5" spans="1:42" ht="17.25" customHeight="1" x14ac:dyDescent="0.3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AN5" s="4">
        <v>5</v>
      </c>
      <c r="AO5" s="4" t="s">
        <v>36</v>
      </c>
      <c r="AP5" s="4">
        <v>33</v>
      </c>
    </row>
    <row r="6" spans="1:42" ht="12.75" customHeight="1" thickBot="1" x14ac:dyDescent="0.4">
      <c r="B6" s="34"/>
      <c r="C6" s="34"/>
      <c r="D6" s="34"/>
      <c r="E6" s="34"/>
      <c r="F6" s="34"/>
      <c r="G6" s="34"/>
      <c r="H6" s="34"/>
      <c r="I6" s="34"/>
      <c r="J6" s="34"/>
      <c r="K6" s="34"/>
      <c r="AN6" s="4">
        <v>6</v>
      </c>
      <c r="AO6" s="4" t="s">
        <v>37</v>
      </c>
      <c r="AP6" s="4">
        <v>34</v>
      </c>
    </row>
    <row r="7" spans="1:42" s="1" customFormat="1" ht="19.350000000000001" customHeight="1" x14ac:dyDescent="0.25">
      <c r="A7" s="85" t="s">
        <v>5</v>
      </c>
      <c r="B7" s="86"/>
      <c r="C7" s="86"/>
      <c r="D7" s="86"/>
      <c r="E7" s="86"/>
      <c r="F7" s="86"/>
      <c r="G7" s="86"/>
      <c r="H7" s="86"/>
      <c r="I7" s="86"/>
      <c r="J7" s="86"/>
      <c r="K7" s="87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AB7" s="21">
        <f ca="1">TODAY()</f>
        <v>46024</v>
      </c>
      <c r="AF7" s="17"/>
      <c r="AJ7" s="44">
        <v>45761</v>
      </c>
      <c r="AN7" s="4">
        <v>7</v>
      </c>
      <c r="AO7" s="4" t="s">
        <v>38</v>
      </c>
      <c r="AP7" s="1">
        <v>33</v>
      </c>
    </row>
    <row r="8" spans="1:42" s="1" customFormat="1" ht="11.1" customHeight="1" x14ac:dyDescent="0.25">
      <c r="A8" s="88"/>
      <c r="B8" s="89"/>
      <c r="C8" s="89"/>
      <c r="D8" s="89"/>
      <c r="E8" s="89"/>
      <c r="F8" s="89"/>
      <c r="G8" s="89"/>
      <c r="H8" s="89"/>
      <c r="I8" s="89"/>
      <c r="J8" s="89"/>
      <c r="K8" s="90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AF8" s="17"/>
      <c r="AN8" s="4">
        <v>8</v>
      </c>
      <c r="AO8" s="4" t="s">
        <v>39</v>
      </c>
      <c r="AP8" s="1">
        <v>33</v>
      </c>
    </row>
    <row r="9" spans="1:42" s="1" customFormat="1" ht="9.75" customHeight="1" x14ac:dyDescent="0.25">
      <c r="A9" s="88"/>
      <c r="B9" s="89"/>
      <c r="C9" s="89"/>
      <c r="D9" s="89"/>
      <c r="E9" s="89"/>
      <c r="F9" s="89"/>
      <c r="G9" s="89"/>
      <c r="H9" s="89"/>
      <c r="I9" s="89"/>
      <c r="J9" s="89"/>
      <c r="K9" s="90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AF9" s="17"/>
      <c r="AN9" s="4">
        <v>9</v>
      </c>
      <c r="AO9" s="4" t="s">
        <v>40</v>
      </c>
      <c r="AP9" s="1">
        <v>34</v>
      </c>
    </row>
    <row r="10" spans="1:42" s="1" customFormat="1" ht="18.600000000000001" customHeight="1" x14ac:dyDescent="0.25">
      <c r="A10" s="88"/>
      <c r="B10" s="89"/>
      <c r="C10" s="89"/>
      <c r="D10" s="89"/>
      <c r="E10" s="89"/>
      <c r="F10" s="89"/>
      <c r="G10" s="89"/>
      <c r="H10" s="89"/>
      <c r="I10" s="89"/>
      <c r="J10" s="89"/>
      <c r="K10" s="90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AF10" s="17"/>
      <c r="AJ10" s="1">
        <f ca="1">_xlfn.DAYS(TODAY(),AJ7)</f>
        <v>263</v>
      </c>
      <c r="AN10" s="4">
        <v>10</v>
      </c>
      <c r="AO10" s="4" t="s">
        <v>41</v>
      </c>
      <c r="AP10" s="1">
        <v>33</v>
      </c>
    </row>
    <row r="11" spans="1:42" s="1" customFormat="1" ht="14.1" customHeight="1" thickBot="1" x14ac:dyDescent="0.3">
      <c r="A11" s="91"/>
      <c r="B11" s="92"/>
      <c r="C11" s="92"/>
      <c r="D11" s="92"/>
      <c r="E11" s="92"/>
      <c r="F11" s="92"/>
      <c r="G11" s="92"/>
      <c r="H11" s="92"/>
      <c r="I11" s="92"/>
      <c r="J11" s="92"/>
      <c r="K11" s="93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AF11" s="17"/>
      <c r="AN11" s="4">
        <v>11</v>
      </c>
      <c r="AO11" s="4" t="s">
        <v>42</v>
      </c>
      <c r="AP11" s="1">
        <v>34</v>
      </c>
    </row>
    <row r="12" spans="1:42" s="1" customFormat="1" ht="18" x14ac:dyDescent="0.25">
      <c r="A12" s="97" t="s">
        <v>7</v>
      </c>
      <c r="B12" s="97"/>
      <c r="C12" s="97"/>
      <c r="D12" s="97"/>
      <c r="E12" s="97"/>
      <c r="F12" s="97"/>
      <c r="G12" s="97"/>
      <c r="H12" s="95" t="s">
        <v>11</v>
      </c>
      <c r="I12" s="95"/>
      <c r="J12" s="95"/>
      <c r="K12" s="95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AF12" s="17"/>
      <c r="AN12" s="4">
        <v>12</v>
      </c>
      <c r="AO12" s="4" t="s">
        <v>43</v>
      </c>
      <c r="AP12" s="1">
        <v>33</v>
      </c>
    </row>
    <row r="13" spans="1:42" s="1" customFormat="1" ht="18" x14ac:dyDescent="0.25">
      <c r="A13" s="100" t="str">
        <f>IF(C2=0,"",C2)</f>
        <v/>
      </c>
      <c r="B13" s="101"/>
      <c r="C13" s="101"/>
      <c r="D13" s="101"/>
      <c r="E13" s="101"/>
      <c r="F13" s="101"/>
      <c r="G13" s="102"/>
      <c r="H13" s="97" t="str">
        <f>CONCATENATE(C3,"/",C4)</f>
        <v>/</v>
      </c>
      <c r="I13" s="97"/>
      <c r="J13" s="97"/>
      <c r="K13" s="97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AF13" s="17"/>
    </row>
    <row r="14" spans="1:42" s="2" customFormat="1" ht="12.95" customHeight="1" x14ac:dyDescent="0.25">
      <c r="A14" s="94" t="s">
        <v>10</v>
      </c>
      <c r="B14" s="81" t="s">
        <v>8</v>
      </c>
      <c r="C14" s="96" t="s">
        <v>6</v>
      </c>
      <c r="D14" s="81" t="s">
        <v>0</v>
      </c>
      <c r="E14" s="81" t="s">
        <v>13</v>
      </c>
      <c r="F14" s="81" t="s">
        <v>12</v>
      </c>
      <c r="G14" s="81" t="s">
        <v>1</v>
      </c>
      <c r="H14" s="98" t="s">
        <v>14</v>
      </c>
      <c r="I14" s="81" t="s">
        <v>2</v>
      </c>
      <c r="J14" s="82" t="s">
        <v>3</v>
      </c>
      <c r="K14" s="81" t="s">
        <v>9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79" t="s">
        <v>15</v>
      </c>
      <c r="Z14" s="79" t="s">
        <v>16</v>
      </c>
      <c r="AA14" s="79" t="s">
        <v>17</v>
      </c>
      <c r="AB14" s="79" t="s">
        <v>18</v>
      </c>
      <c r="AF14" s="18"/>
    </row>
    <row r="15" spans="1:42" s="2" customFormat="1" x14ac:dyDescent="0.25">
      <c r="A15" s="94"/>
      <c r="B15" s="94"/>
      <c r="C15" s="96"/>
      <c r="D15" s="94"/>
      <c r="E15" s="94"/>
      <c r="F15" s="94"/>
      <c r="G15" s="81"/>
      <c r="H15" s="99"/>
      <c r="I15" s="81"/>
      <c r="J15" s="81"/>
      <c r="K15" s="8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80"/>
      <c r="Z15" s="80"/>
      <c r="AA15" s="80"/>
      <c r="AB15" s="80"/>
      <c r="AF15" s="18"/>
    </row>
    <row r="16" spans="1:42" s="2" customFormat="1" ht="24.95" customHeight="1" x14ac:dyDescent="0.25">
      <c r="A16" s="25">
        <v>1</v>
      </c>
      <c r="B16" s="25"/>
      <c r="C16" s="26"/>
      <c r="D16" s="23"/>
      <c r="E16" s="15"/>
      <c r="F16" s="25"/>
      <c r="G16" s="24"/>
      <c r="H16" s="32"/>
      <c r="I16" s="31"/>
      <c r="J16" s="3"/>
      <c r="K16" s="29">
        <f t="shared" ref="K16:K40" si="0">IF(I16="",H16*J16,I16*J16)</f>
        <v>0</v>
      </c>
      <c r="L16" s="22"/>
      <c r="M16" s="22" t="str">
        <f>IF(B16&lt;&gt;"",IF(AND(ISNONTEXT(K16),K16&lt;&gt;0,E16&lt;&gt;""),"DOĞRU","YANLIŞ"),"BOŞ")</f>
        <v>BOŞ</v>
      </c>
      <c r="N16" s="22">
        <f ca="1">IFERROR(IF(_xlfn.DAYS(TODAY(),E16)&lt;0,"HATA",),"HATA")</f>
        <v>0</v>
      </c>
      <c r="O16" s="2" t="str">
        <f ca="1">IFERROR(IF(COUNTIF($F$16:F16,F16)=1,IF(AND(_xlfn.DAYS(TODAY(),E16)&gt;34,Z16=0),"HATA"),"DOĞRU"),"HATA")</f>
        <v>DOĞRU</v>
      </c>
      <c r="P16" s="22" t="str">
        <f>IF(AND(B16&lt;&gt;"",K16&lt;&gt;""),IFERROR(DATEVALUE(E16),"DOĞRU"),"DOĞRU")</f>
        <v>DOĞRU</v>
      </c>
      <c r="Q16" s="22"/>
      <c r="R16" s="22"/>
      <c r="S16" s="22"/>
      <c r="T16" s="22"/>
      <c r="U16" s="22"/>
      <c r="V16" s="22"/>
      <c r="W16" s="22"/>
      <c r="X16" s="22"/>
      <c r="Y16" s="3">
        <f>IFERROR(IF(COUNTIF($F$16:F16,F16)=1,IF(SUMIF($F$16:$F$156,F16,$K$16:$K$156)&gt;=4250000,4250,SUMIF($F$16:$F$156,F16,$K$16:$K$156)*0.001),0),"")</f>
        <v>0</v>
      </c>
      <c r="Z16" s="3" t="str">
        <f ca="1">IF(B16="","",IF(AND(WEEKDAY(TODAY(),2)=1,_xlfn.DAYS(TODAY(),E16)&lt;VLOOKUP(MONTH(TODAY()),$AN$1:$AP$12,3,0)),0,IF(AND(WEEKDAY(TODAY()-1,2)=7,E16=TODAY()-31),0,IF(AND(WEEKDAY(TODAY()-2,2)=6,E16=TODAY()-31),0,IF(AND(WEEKDAY(TODAY()-2,2)=6,E16=TODAY()-32),0,IF(E16&gt;=TODAY()-30,0,IF(AND(DAY(E16)=DAY($AB$7),E16&gt;TODAY()-56),0,Y16/2)))))))</f>
        <v/>
      </c>
      <c r="AA16" s="3" t="str">
        <f>IF(B16="","",Y16+Z16)</f>
        <v/>
      </c>
      <c r="AB16" s="3">
        <f>IF(SUMIF($F$16:F16,F16,$Z$16:$Z$156)&gt;0,G16&amp;" "&amp;"CEZA",G16)</f>
        <v>0</v>
      </c>
      <c r="AD16" s="2" t="str">
        <f>IF(COUNTIF($AB$16:AB16,AB16)=1,IF(AB16&lt;&gt;"MALIN CİNSİ",IF(AB16&lt;&gt;0,ROW(AB16),"")))</f>
        <v/>
      </c>
      <c r="AF16" s="18" t="e">
        <f>SMALL($AD$16:$AD$173,ROWS($A$7:A7))</f>
        <v>#NUM!</v>
      </c>
      <c r="AH16" s="2">
        <f ca="1">_xlfn.DAYS(TODAY(),E16+1)</f>
        <v>46023</v>
      </c>
      <c r="AI16" s="2">
        <f>WEEKDAY(E16,2)</f>
        <v>6</v>
      </c>
      <c r="AJ16" s="2">
        <f ca="1">_xlfn.DAYS(TODAY(),E16)</f>
        <v>46024</v>
      </c>
      <c r="AK16" s="43">
        <f ca="1">IF(WEEKDAY(E16,2)=5,_xlfn.DAYS(TODAY(),E16+2),IF(WEEKDAY(E16,2)=6,_xlfn.DAYS(TODAY(),E16+1)))</f>
        <v>46023</v>
      </c>
    </row>
    <row r="17" spans="1:36" s="2" customFormat="1" ht="24.95" customHeight="1" x14ac:dyDescent="0.25">
      <c r="A17" s="25">
        <v>2</v>
      </c>
      <c r="B17" s="25"/>
      <c r="C17" s="26"/>
      <c r="D17" s="23"/>
      <c r="E17" s="15"/>
      <c r="F17" s="25"/>
      <c r="G17" s="24"/>
      <c r="H17" s="32"/>
      <c r="I17" s="31"/>
      <c r="J17" s="3"/>
      <c r="K17" s="29">
        <f t="shared" si="0"/>
        <v>0</v>
      </c>
      <c r="L17" s="22"/>
      <c r="M17" s="22" t="str">
        <f t="shared" ref="M17:M80" si="1">IF(B17&lt;&gt;"",IF(AND(ISNONTEXT(K17),K17&lt;&gt;0,E17&lt;&gt;""),"DOĞRU","YANLIŞ"),"BOŞ")</f>
        <v>BOŞ</v>
      </c>
      <c r="N17" s="22">
        <f t="shared" ref="N17:N40" ca="1" si="2">IFERROR(IF(_xlfn.DAYS(TODAY(),E17)&lt;0,"HATA",),"HATA")</f>
        <v>0</v>
      </c>
      <c r="O17" s="2" t="str">
        <f ca="1">IFERROR(IF(COUNTIF($F$16:F17,F17)=1,IF(AND(_xlfn.DAYS(TODAY(),E17)&gt;34,Z17=0),"HATA"),"DOĞRU"),"HATA")</f>
        <v>DOĞRU</v>
      </c>
      <c r="P17" s="22" t="str">
        <f>IF(AND(B17&lt;&gt;"",K17&lt;&gt;""),IFERROR(DATEVALUE(E17),"DOĞRU"),"DOĞRU")</f>
        <v>DOĞRU</v>
      </c>
      <c r="Q17" s="22"/>
      <c r="R17" s="22"/>
      <c r="S17" s="22"/>
      <c r="T17" s="22"/>
      <c r="U17" s="22"/>
      <c r="V17" s="22"/>
      <c r="W17" s="22"/>
      <c r="X17" s="22"/>
      <c r="Y17" s="3">
        <f>IFERROR(IF(COUNTIF($F$16:F17,F17)=1,IF(SUMIF($F$16:$F$156,F17,$K$16:$K$156)&gt;=4250000,4250,SUMIF($F$16:$F$156,F17,$K$16:$K$156)*0.001),0),"")</f>
        <v>0</v>
      </c>
      <c r="Z17" s="3" t="str">
        <f t="shared" ref="Z17:Z80" ca="1" si="3">IF(B17="","",IF(AND(WEEKDAY(TODAY(),2)=1,_xlfn.DAYS(TODAY(),E17)&lt;VLOOKUP(MONTH(TODAY()),$AN$1:$AP$12,3,0)),0,IF(AND(WEEKDAY(TODAY()-1,2)=7,E17=TODAY()-31),0,IF(AND(WEEKDAY(TODAY()-2,2)=6,E17=TODAY()-31),0,IF(AND(WEEKDAY(TODAY()-2,2)=6,E17=TODAY()-32),0,IF(E17&gt;=TODAY()-30,0,IF(AND(DAY(E17)=DAY($AB$7),E17&gt;TODAY()-56),0,Y17/2)))))))</f>
        <v/>
      </c>
      <c r="AA17" s="3" t="str">
        <f t="shared" ref="AA17:AA50" si="4">IF(B17="","",Y17+Z17)</f>
        <v/>
      </c>
      <c r="AB17" s="3">
        <f>IF(SUMIF($F$16:F17,F17,$Z$16:$Z$156)&gt;0,G17&amp;" "&amp;"CEZA",G17)</f>
        <v>0</v>
      </c>
      <c r="AD17" s="2" t="b">
        <f>IF(COUNTIF($AB$16:AB17,AB17)=1,IF(AB17&lt;&gt;"MALIN CİNSİ",IF(AB17&lt;&gt;0,ROW(AB17),"")))</f>
        <v>0</v>
      </c>
      <c r="AF17" s="18" t="e">
        <f>SMALL($AD$16:$AD$156,ROWS($A$7:A8))</f>
        <v>#NUM!</v>
      </c>
    </row>
    <row r="18" spans="1:36" s="2" customFormat="1" ht="24.95" customHeight="1" x14ac:dyDescent="0.25">
      <c r="A18" s="25">
        <v>3</v>
      </c>
      <c r="B18" s="25"/>
      <c r="C18" s="26"/>
      <c r="D18" s="23"/>
      <c r="E18" s="15"/>
      <c r="F18" s="25"/>
      <c r="G18" s="24"/>
      <c r="H18" s="32"/>
      <c r="I18" s="31"/>
      <c r="J18" s="3"/>
      <c r="K18" s="29">
        <f t="shared" si="0"/>
        <v>0</v>
      </c>
      <c r="L18" s="22"/>
      <c r="M18" s="22" t="str">
        <f t="shared" si="1"/>
        <v>BOŞ</v>
      </c>
      <c r="N18" s="22">
        <f t="shared" ca="1" si="2"/>
        <v>0</v>
      </c>
      <c r="O18" s="2" t="str">
        <f ca="1">IFERROR(IF(COUNTIF($F$16:F18,F18)=1,IF(AND(_xlfn.DAYS(TODAY(),E18)&gt;34,Z18=0),"HATA"),"DOĞRU"),"HATA")</f>
        <v>DOĞRU</v>
      </c>
      <c r="P18" s="22" t="str">
        <f t="shared" ref="P18:P80" si="5">IF(AND(B18&lt;&gt;"",K18&lt;&gt;""),IFERROR(DATEVALUE(E18),"DOĞRU"),"DOĞRU")</f>
        <v>DOĞRU</v>
      </c>
      <c r="Q18" s="22"/>
      <c r="R18" s="22"/>
      <c r="S18" s="22"/>
      <c r="T18" s="22"/>
      <c r="U18" s="22"/>
      <c r="V18" s="22"/>
      <c r="W18" s="22"/>
      <c r="X18" s="22"/>
      <c r="Y18" s="3">
        <f>IFERROR(IF(COUNTIF($F$16:F18,F18)=1,IF(SUMIF($F$16:$F$156,F18,$K$16:$K$156)&gt;=4250000,4250,SUMIF($F$16:$F$156,F18,$K$16:$K$156)*0.001),0),"")</f>
        <v>0</v>
      </c>
      <c r="Z18" s="3" t="str">
        <f t="shared" ca="1" si="3"/>
        <v/>
      </c>
      <c r="AA18" s="3" t="str">
        <f t="shared" si="4"/>
        <v/>
      </c>
      <c r="AB18" s="3">
        <f>IF(SUMIF($F$16:F18,F18,$Z$16:$Z$156)&gt;0,G18&amp;" "&amp;"CEZA",G18)</f>
        <v>0</v>
      </c>
      <c r="AD18" s="2" t="b">
        <f>IF(COUNTIF($AB$16:AB18,AB18)=1,IF(AB18&lt;&gt;"MALIN CİNSİ",IF(AB18&lt;&gt;0,ROW(AB18),"")))</f>
        <v>0</v>
      </c>
      <c r="AF18" s="18" t="e">
        <f>SMALL($AD$16:$AD$156,ROWS($A$7:A9))</f>
        <v>#NUM!</v>
      </c>
      <c r="AJ18" s="2">
        <f>_xlfn.DAYS(AJ7,AJ4)</f>
        <v>33</v>
      </c>
    </row>
    <row r="19" spans="1:36" s="2" customFormat="1" ht="24.95" customHeight="1" x14ac:dyDescent="0.25">
      <c r="A19" s="25">
        <v>4</v>
      </c>
      <c r="B19" s="25"/>
      <c r="C19" s="26"/>
      <c r="D19" s="23"/>
      <c r="E19" s="15"/>
      <c r="F19" s="25"/>
      <c r="G19" s="24"/>
      <c r="H19" s="32"/>
      <c r="I19" s="31"/>
      <c r="J19" s="3"/>
      <c r="K19" s="29">
        <f t="shared" si="0"/>
        <v>0</v>
      </c>
      <c r="L19" s="22"/>
      <c r="M19" s="22" t="str">
        <f t="shared" si="1"/>
        <v>BOŞ</v>
      </c>
      <c r="N19" s="22">
        <f t="shared" ca="1" si="2"/>
        <v>0</v>
      </c>
      <c r="O19" s="2" t="str">
        <f ca="1">IFERROR(IF(COUNTIF($F$16:F19,F19)=1,IF(AND(_xlfn.DAYS(TODAY(),E19)&gt;34,Z19=0),"HATA"),"DOĞRU"),"HATA")</f>
        <v>DOĞRU</v>
      </c>
      <c r="P19" s="22" t="str">
        <f t="shared" si="5"/>
        <v>DOĞRU</v>
      </c>
      <c r="Q19" s="22"/>
      <c r="R19" s="22"/>
      <c r="S19" s="22"/>
      <c r="T19" s="22"/>
      <c r="U19" s="22"/>
      <c r="V19" s="22"/>
      <c r="W19" s="22"/>
      <c r="X19" s="22"/>
      <c r="Y19" s="3">
        <f>IFERROR(IF(COUNTIF($F$16:F19,F19)=1,IF(SUMIF($F$16:$F$156,F19,$K$16:$K$156)&gt;=4250000,4250,SUMIF($F$16:$F$156,F19,$K$16:$K$156)*0.001),0),"")</f>
        <v>0</v>
      </c>
      <c r="Z19" s="3" t="str">
        <f t="shared" ca="1" si="3"/>
        <v/>
      </c>
      <c r="AA19" s="3" t="str">
        <f t="shared" si="4"/>
        <v/>
      </c>
      <c r="AB19" s="3">
        <f>IF(SUMIF($F$16:F19,F19,$Z$16:$Z$156)&gt;0,G19&amp;" "&amp;"CEZA",G19)</f>
        <v>0</v>
      </c>
      <c r="AD19" s="2" t="b">
        <f>IF(COUNTIF($AB$16:AB19,AB19)=1,IF(AB19&lt;&gt;"MALIN CİNSİ",IF(AB19&lt;&gt;0,ROW(AB19),"")))</f>
        <v>0</v>
      </c>
      <c r="AF19" s="18" t="e">
        <f>SMALL($AD$16:$AD$156,ROWS($A$7:A10))</f>
        <v>#NUM!</v>
      </c>
    </row>
    <row r="20" spans="1:36" s="2" customFormat="1" ht="24.95" customHeight="1" x14ac:dyDescent="0.25">
      <c r="A20" s="25">
        <v>5</v>
      </c>
      <c r="B20" s="25"/>
      <c r="C20" s="26"/>
      <c r="D20" s="23"/>
      <c r="E20" s="15"/>
      <c r="F20" s="25"/>
      <c r="G20" s="24"/>
      <c r="H20" s="32"/>
      <c r="I20" s="31"/>
      <c r="J20" s="3"/>
      <c r="K20" s="29">
        <f t="shared" si="0"/>
        <v>0</v>
      </c>
      <c r="L20" s="22"/>
      <c r="M20" s="22" t="str">
        <f t="shared" si="1"/>
        <v>BOŞ</v>
      </c>
      <c r="N20" s="22">
        <f t="shared" ca="1" si="2"/>
        <v>0</v>
      </c>
      <c r="O20" s="2" t="str">
        <f ca="1">IFERROR(IF(COUNTIF($F$16:F20,F20)=1,IF(AND(_xlfn.DAYS(TODAY(),E20)&gt;34,Z20=0),"HATA"),"DOĞRU"),"HATA")</f>
        <v>DOĞRU</v>
      </c>
      <c r="P20" s="22" t="str">
        <f t="shared" si="5"/>
        <v>DOĞRU</v>
      </c>
      <c r="Q20" s="22"/>
      <c r="R20" s="22"/>
      <c r="S20" s="22"/>
      <c r="T20" s="22"/>
      <c r="U20" s="22"/>
      <c r="V20" s="22"/>
      <c r="W20" s="22"/>
      <c r="X20" s="22"/>
      <c r="Y20" s="3">
        <f>IFERROR(IF(COUNTIF($F$16:F20,F20)=1,IF(SUMIF($F$16:$F$156,F20,$K$16:$K$156)&gt;=4250000,4250,SUMIF($F$16:$F$156,F20,$K$16:$K$156)*0.001),0),"")</f>
        <v>0</v>
      </c>
      <c r="Z20" s="3" t="str">
        <f t="shared" ca="1" si="3"/>
        <v/>
      </c>
      <c r="AA20" s="3" t="str">
        <f t="shared" si="4"/>
        <v/>
      </c>
      <c r="AB20" s="3">
        <f>IF(SUMIF($F$16:F20,F20,$Z$16:$Z$156)&gt;0,G20&amp;" "&amp;"CEZA",G20)</f>
        <v>0</v>
      </c>
      <c r="AD20" s="2" t="b">
        <f>IF(COUNTIF($AB$16:AB20,AB20)=1,IF(AB20&lt;&gt;"MALIN CİNSİ",IF(AB20&lt;&gt;0,ROW(AB20),"")))</f>
        <v>0</v>
      </c>
      <c r="AF20" s="18" t="e">
        <f>SMALL($AD$16:$AD$156,ROWS($A$7:A11))</f>
        <v>#NUM!</v>
      </c>
    </row>
    <row r="21" spans="1:36" s="2" customFormat="1" ht="24.95" customHeight="1" x14ac:dyDescent="0.25">
      <c r="A21" s="25">
        <v>6</v>
      </c>
      <c r="B21" s="25"/>
      <c r="C21" s="26"/>
      <c r="D21" s="23"/>
      <c r="E21" s="15"/>
      <c r="F21" s="25"/>
      <c r="G21" s="24"/>
      <c r="H21" s="32"/>
      <c r="I21" s="31"/>
      <c r="J21" s="3"/>
      <c r="K21" s="29">
        <f t="shared" si="0"/>
        <v>0</v>
      </c>
      <c r="L21" s="22"/>
      <c r="M21" s="22" t="str">
        <f t="shared" si="1"/>
        <v>BOŞ</v>
      </c>
      <c r="N21" s="22">
        <f t="shared" ca="1" si="2"/>
        <v>0</v>
      </c>
      <c r="O21" s="2" t="str">
        <f ca="1">IFERROR(IF(COUNTIF($F$16:F21,F21)=1,IF(AND(_xlfn.DAYS(TODAY(),E21)&gt;34,Z21=0),"HATA"),"DOĞRU"),"HATA")</f>
        <v>DOĞRU</v>
      </c>
      <c r="P21" s="22" t="str">
        <f>IF(AND(B21&lt;&gt;"",K21&lt;&gt;""),IFERROR(DATEVALUE(E21),"DOĞRU"),"DOĞRU")</f>
        <v>DOĞRU</v>
      </c>
      <c r="Q21" s="22"/>
      <c r="R21" s="22"/>
      <c r="S21" s="22"/>
      <c r="T21" s="22"/>
      <c r="U21" s="22"/>
      <c r="V21" s="22"/>
      <c r="W21" s="22"/>
      <c r="X21" s="22"/>
      <c r="Y21" s="3">
        <f>IFERROR(IF(COUNTIF($F$16:F21,F21)=1,IF(SUMIF($F$16:$F$156,F21,$K$16:$K$156)&gt;=4250000,4250,SUMIF($F$16:$F$156,F21,$K$16:$K$156)*0.001),0),"")</f>
        <v>0</v>
      </c>
      <c r="Z21" s="3" t="str">
        <f t="shared" ca="1" si="3"/>
        <v/>
      </c>
      <c r="AA21" s="3" t="str">
        <f t="shared" si="4"/>
        <v/>
      </c>
      <c r="AB21" s="3">
        <f>IF(SUMIF($F$16:F21,F21,$Z$16:$Z$156)&gt;0,G21&amp;" "&amp;"CEZA",G21)</f>
        <v>0</v>
      </c>
      <c r="AD21" s="2" t="b">
        <f>IF(COUNTIF($AB$16:AB21,AB21)=1,IF(AB21&lt;&gt;"MALIN CİNSİ",IF(AB21&lt;&gt;0,ROW(AB21),"")))</f>
        <v>0</v>
      </c>
      <c r="AF21" s="18" t="e">
        <f>SMALL($AD$16:$AD$156,ROWS($A$7:A12))</f>
        <v>#NUM!</v>
      </c>
    </row>
    <row r="22" spans="1:36" s="2" customFormat="1" ht="24.95" customHeight="1" x14ac:dyDescent="0.25">
      <c r="A22" s="25">
        <v>7</v>
      </c>
      <c r="B22" s="25"/>
      <c r="C22" s="26"/>
      <c r="D22" s="23"/>
      <c r="E22" s="15"/>
      <c r="F22" s="25"/>
      <c r="G22" s="24"/>
      <c r="H22" s="32"/>
      <c r="I22" s="31"/>
      <c r="J22" s="3"/>
      <c r="K22" s="29">
        <f t="shared" si="0"/>
        <v>0</v>
      </c>
      <c r="L22" s="22"/>
      <c r="M22" s="22" t="str">
        <f t="shared" si="1"/>
        <v>BOŞ</v>
      </c>
      <c r="N22" s="22">
        <f t="shared" ca="1" si="2"/>
        <v>0</v>
      </c>
      <c r="O22" s="2" t="str">
        <f ca="1">IFERROR(IF(COUNTIF($F$16:F22,F22)=1,IF(AND(_xlfn.DAYS(TODAY(),E22)&gt;34,Z22=0),"HATA"),"DOĞRU"),"HATA")</f>
        <v>DOĞRU</v>
      </c>
      <c r="P22" s="22" t="str">
        <f t="shared" si="5"/>
        <v>DOĞRU</v>
      </c>
      <c r="Q22" s="22"/>
      <c r="R22" s="22"/>
      <c r="S22" s="22"/>
      <c r="T22" s="22"/>
      <c r="U22" s="22"/>
      <c r="V22" s="22"/>
      <c r="W22" s="22"/>
      <c r="X22" s="22"/>
      <c r="Y22" s="3">
        <f>IFERROR(IF(COUNTIF($F$16:F22,F22)=1,IF(SUMIF($F$16:$F$156,F22,$K$16:$K$156)&gt;=4250000,4250,SUMIF($F$16:$F$156,F22,$K$16:$K$156)*0.001),0),"")</f>
        <v>0</v>
      </c>
      <c r="Z22" s="3" t="str">
        <f t="shared" ca="1" si="3"/>
        <v/>
      </c>
      <c r="AA22" s="3" t="str">
        <f t="shared" si="4"/>
        <v/>
      </c>
      <c r="AB22" s="3">
        <f>IF(SUMIF($F$16:F22,F22,$Z$16:$Z$156)&gt;0,G22&amp;" "&amp;"CEZA",G22)</f>
        <v>0</v>
      </c>
      <c r="AD22" s="2" t="b">
        <f>IF(COUNTIF($AB$16:AB22,AB22)=1,IF(AB22&lt;&gt;"MALIN CİNSİ",IF(AB22&lt;&gt;0,ROW(AB22),"")))</f>
        <v>0</v>
      </c>
      <c r="AF22" s="18" t="e">
        <f>SMALL($AD$16:$AD$156,ROWS($A$7:A13))</f>
        <v>#NUM!</v>
      </c>
      <c r="AH22" s="4"/>
    </row>
    <row r="23" spans="1:36" s="2" customFormat="1" ht="24.95" customHeight="1" x14ac:dyDescent="0.25">
      <c r="A23" s="25">
        <v>8</v>
      </c>
      <c r="B23" s="25"/>
      <c r="C23" s="26"/>
      <c r="D23" s="23"/>
      <c r="E23" s="15"/>
      <c r="F23" s="25"/>
      <c r="G23" s="24"/>
      <c r="H23" s="32"/>
      <c r="I23" s="31"/>
      <c r="J23" s="3"/>
      <c r="K23" s="29">
        <f t="shared" si="0"/>
        <v>0</v>
      </c>
      <c r="L23" s="22"/>
      <c r="M23" s="22" t="str">
        <f t="shared" si="1"/>
        <v>BOŞ</v>
      </c>
      <c r="N23" s="22">
        <f t="shared" ca="1" si="2"/>
        <v>0</v>
      </c>
      <c r="O23" s="2" t="str">
        <f ca="1">IFERROR(IF(COUNTIF($F$16:F23,F23)=1,IF(AND(_xlfn.DAYS(TODAY(),E23)&gt;34,Z23=0),"HATA"),"DOĞRU"),"HATA")</f>
        <v>DOĞRU</v>
      </c>
      <c r="P23" s="22" t="str">
        <f t="shared" si="5"/>
        <v>DOĞRU</v>
      </c>
      <c r="Q23" s="22"/>
      <c r="R23" s="22"/>
      <c r="S23" s="22"/>
      <c r="T23" s="22"/>
      <c r="U23" s="22"/>
      <c r="V23" s="22"/>
      <c r="W23" s="22"/>
      <c r="X23" s="22"/>
      <c r="Y23" s="3">
        <f>IFERROR(IF(COUNTIF($F$16:F23,F23)=1,IF(SUMIF($F$16:$F$156,F23,$K$16:$K$156)&gt;=4250000,4250,SUMIF($F$16:$F$156,F23,$K$16:$K$156)*0.001),0),"")</f>
        <v>0</v>
      </c>
      <c r="Z23" s="3" t="str">
        <f t="shared" ca="1" si="3"/>
        <v/>
      </c>
      <c r="AA23" s="3" t="str">
        <f t="shared" si="4"/>
        <v/>
      </c>
      <c r="AB23" s="3">
        <f>IF(SUMIF($F$16:F23,F23,$Z$16:$Z$156)&gt;0,G23&amp;" "&amp;"CEZA",G23)</f>
        <v>0</v>
      </c>
      <c r="AD23" s="2" t="b">
        <f>IF(COUNTIF($AB$16:AB23,AB23)=1,IF(AB23&lt;&gt;"MALIN CİNSİ",IF(AB23&lt;&gt;0,ROW(AB23),"")))</f>
        <v>0</v>
      </c>
      <c r="AF23" s="18" t="e">
        <f>SMALL($AD$16:$AD$156,ROWS($A$7:A14))</f>
        <v>#NUM!</v>
      </c>
      <c r="AH23" s="4"/>
    </row>
    <row r="24" spans="1:36" s="2" customFormat="1" ht="24.95" customHeight="1" x14ac:dyDescent="0.25">
      <c r="A24" s="25">
        <v>9</v>
      </c>
      <c r="B24" s="25"/>
      <c r="C24" s="26"/>
      <c r="D24" s="23"/>
      <c r="E24" s="15"/>
      <c r="F24" s="25"/>
      <c r="G24" s="24"/>
      <c r="H24" s="32"/>
      <c r="I24" s="31"/>
      <c r="J24" s="3"/>
      <c r="K24" s="29">
        <f t="shared" si="0"/>
        <v>0</v>
      </c>
      <c r="L24" s="22"/>
      <c r="M24" s="22" t="str">
        <f t="shared" si="1"/>
        <v>BOŞ</v>
      </c>
      <c r="N24" s="22">
        <f t="shared" ca="1" si="2"/>
        <v>0</v>
      </c>
      <c r="O24" s="2" t="str">
        <f ca="1">IFERROR(IF(COUNTIF($F$16:F24,F24)=1,IF(AND(_xlfn.DAYS(TODAY(),E24)&gt;34,Z24=0),"HATA"),"DOĞRU"),"HATA")</f>
        <v>DOĞRU</v>
      </c>
      <c r="P24" s="22" t="str">
        <f t="shared" si="5"/>
        <v>DOĞRU</v>
      </c>
      <c r="Q24" s="22"/>
      <c r="R24" s="22"/>
      <c r="S24" s="22"/>
      <c r="T24" s="22"/>
      <c r="U24" s="22"/>
      <c r="V24" s="22"/>
      <c r="W24" s="22"/>
      <c r="X24" s="22"/>
      <c r="Y24" s="3">
        <f>IFERROR(IF(COUNTIF($F$16:F24,F24)=1,IF(SUMIF($F$16:$F$156,F24,$K$16:$K$156)&gt;=4250000,4250,SUMIF($F$16:$F$156,F24,$K$16:$K$156)*0.001),0),"")</f>
        <v>0</v>
      </c>
      <c r="Z24" s="3" t="str">
        <f t="shared" ca="1" si="3"/>
        <v/>
      </c>
      <c r="AA24" s="3" t="str">
        <f t="shared" si="4"/>
        <v/>
      </c>
      <c r="AB24" s="3">
        <f>IF(SUMIF($F$16:F24,F24,$Z$16:$Z$156)&gt;0,G24&amp;" "&amp;"CEZA",G24)</f>
        <v>0</v>
      </c>
      <c r="AD24" s="2" t="b">
        <f>IF(COUNTIF($AB$16:AB24,AB24)=1,IF(AB24&lt;&gt;"MALIN CİNSİ",IF(AB24&lt;&gt;0,ROW(AB24),"")))</f>
        <v>0</v>
      </c>
      <c r="AF24" s="18" t="e">
        <f>SMALL($AD$16:$AD$156,ROWS($A$7:A15))</f>
        <v>#NUM!</v>
      </c>
      <c r="AH24" s="4"/>
    </row>
    <row r="25" spans="1:36" s="2" customFormat="1" ht="24.95" customHeight="1" x14ac:dyDescent="0.25">
      <c r="A25" s="25">
        <v>10</v>
      </c>
      <c r="B25" s="25"/>
      <c r="C25" s="26"/>
      <c r="D25" s="23"/>
      <c r="E25" s="15"/>
      <c r="F25" s="25"/>
      <c r="G25" s="24"/>
      <c r="H25" s="32"/>
      <c r="I25" s="31"/>
      <c r="J25" s="3"/>
      <c r="K25" s="29">
        <f t="shared" si="0"/>
        <v>0</v>
      </c>
      <c r="L25" s="22"/>
      <c r="M25" s="22" t="str">
        <f t="shared" si="1"/>
        <v>BOŞ</v>
      </c>
      <c r="N25" s="22">
        <f t="shared" ca="1" si="2"/>
        <v>0</v>
      </c>
      <c r="O25" s="2" t="str">
        <f ca="1">IFERROR(IF(COUNTIF($F$16:F25,F25)=1,IF(AND(_xlfn.DAYS(TODAY(),E25)&gt;34,Z25=0),"HATA"),"DOĞRU"),"HATA")</f>
        <v>DOĞRU</v>
      </c>
      <c r="P25" s="22" t="str">
        <f t="shared" si="5"/>
        <v>DOĞRU</v>
      </c>
      <c r="Q25" s="22"/>
      <c r="R25" s="22"/>
      <c r="S25" s="22"/>
      <c r="T25" s="22"/>
      <c r="U25" s="22"/>
      <c r="V25" s="22"/>
      <c r="W25" s="22"/>
      <c r="X25" s="22"/>
      <c r="Y25" s="3">
        <f>IFERROR(IF(COUNTIF($F$16:F25,F25)=1,IF(SUMIF($F$16:$F$156,F25,$K$16:$K$156)&gt;=4250000,4250,SUMIF($F$16:$F$156,F25,$K$16:$K$156)*0.001),0),"")</f>
        <v>0</v>
      </c>
      <c r="Z25" s="3" t="str">
        <f t="shared" ca="1" si="3"/>
        <v/>
      </c>
      <c r="AA25" s="3" t="str">
        <f t="shared" si="4"/>
        <v/>
      </c>
      <c r="AB25" s="3">
        <f>IF(SUMIF($F$16:F25,F25,$Z$16:$Z$156)&gt;0,G25&amp;" "&amp;"CEZA",G25)</f>
        <v>0</v>
      </c>
      <c r="AD25" s="2" t="b">
        <f>IF(COUNTIF($AB$16:AB25,AB25)=1,IF(AB25&lt;&gt;"MALIN CİNSİ",IF(AB25&lt;&gt;0,ROW(AB25),"")))</f>
        <v>0</v>
      </c>
      <c r="AF25" s="18" t="e">
        <f>SMALL($AD$16:$AD$156,ROWS($A$7:A16))</f>
        <v>#NUM!</v>
      </c>
      <c r="AH25" s="4"/>
    </row>
    <row r="26" spans="1:36" s="2" customFormat="1" ht="24.95" customHeight="1" x14ac:dyDescent="0.25">
      <c r="A26" s="25">
        <v>11</v>
      </c>
      <c r="B26" s="25"/>
      <c r="C26" s="26"/>
      <c r="D26" s="23"/>
      <c r="E26" s="15"/>
      <c r="F26" s="25"/>
      <c r="G26" s="24"/>
      <c r="H26" s="32"/>
      <c r="I26" s="31"/>
      <c r="J26" s="3"/>
      <c r="K26" s="29">
        <f t="shared" si="0"/>
        <v>0</v>
      </c>
      <c r="L26" s="22"/>
      <c r="M26" s="22" t="str">
        <f t="shared" si="1"/>
        <v>BOŞ</v>
      </c>
      <c r="N26" s="22">
        <f t="shared" ca="1" si="2"/>
        <v>0</v>
      </c>
      <c r="O26" s="2" t="str">
        <f ca="1">IFERROR(IF(COUNTIF($F$16:F26,F26)=1,IF(AND(_xlfn.DAYS(TODAY(),E26)&gt;34,Z26=0),"HATA"),"DOĞRU"),"HATA")</f>
        <v>DOĞRU</v>
      </c>
      <c r="P26" s="22" t="str">
        <f t="shared" si="5"/>
        <v>DOĞRU</v>
      </c>
      <c r="Q26" s="22"/>
      <c r="R26" s="22"/>
      <c r="S26" s="22"/>
      <c r="T26" s="22"/>
      <c r="U26" s="22"/>
      <c r="V26" s="22"/>
      <c r="W26" s="22"/>
      <c r="X26" s="22"/>
      <c r="Y26" s="3">
        <f>IFERROR(IF(COUNTIF($F$16:F26,F26)=1,IF(SUMIF($F$16:$F$156,F26,$K$16:$K$156)&gt;=4250000,4250,SUMIF($F$16:$F$156,F26,$K$16:$K$156)*0.001),0),"")</f>
        <v>0</v>
      </c>
      <c r="Z26" s="3" t="str">
        <f t="shared" ca="1" si="3"/>
        <v/>
      </c>
      <c r="AA26" s="3" t="str">
        <f t="shared" si="4"/>
        <v/>
      </c>
      <c r="AB26" s="3">
        <f>IF(SUMIF($F$16:F26,F26,$Z$16:$Z$156)&gt;0,G26&amp;" "&amp;"CEZA",G26)</f>
        <v>0</v>
      </c>
      <c r="AD26" s="2" t="b">
        <f>IF(COUNTIF($AB$16:AB26,AB26)=1,IF(AB26&lt;&gt;"MALIN CİNSİ",IF(AB26&lt;&gt;0,ROW(AB26),"")))</f>
        <v>0</v>
      </c>
      <c r="AF26" s="18" t="e">
        <f>SMALL($AD$16:$AD$156,ROWS($A$7:A17))</f>
        <v>#NUM!</v>
      </c>
      <c r="AH26" s="4"/>
    </row>
    <row r="27" spans="1:36" s="2" customFormat="1" ht="24.95" customHeight="1" x14ac:dyDescent="0.25">
      <c r="A27" s="25">
        <v>12</v>
      </c>
      <c r="B27" s="25"/>
      <c r="C27" s="26"/>
      <c r="D27" s="23"/>
      <c r="E27" s="15"/>
      <c r="F27" s="25"/>
      <c r="G27" s="24"/>
      <c r="H27" s="32"/>
      <c r="I27" s="31"/>
      <c r="J27" s="3"/>
      <c r="K27" s="29">
        <f t="shared" si="0"/>
        <v>0</v>
      </c>
      <c r="L27" s="22"/>
      <c r="M27" s="22" t="str">
        <f t="shared" si="1"/>
        <v>BOŞ</v>
      </c>
      <c r="N27" s="22">
        <f t="shared" ca="1" si="2"/>
        <v>0</v>
      </c>
      <c r="O27" s="2" t="str">
        <f ca="1">IFERROR(IF(COUNTIF($F$16:F27,F27)=1,IF(AND(_xlfn.DAYS(TODAY(),E27)&gt;34,Z27=0),"HATA"),"DOĞRU"),"HATA")</f>
        <v>DOĞRU</v>
      </c>
      <c r="P27" s="22" t="str">
        <f t="shared" si="5"/>
        <v>DOĞRU</v>
      </c>
      <c r="Q27" s="22"/>
      <c r="R27" s="22"/>
      <c r="S27" s="22"/>
      <c r="T27" s="22"/>
      <c r="U27" s="22"/>
      <c r="V27" s="22"/>
      <c r="W27" s="22"/>
      <c r="X27" s="22"/>
      <c r="Y27" s="3">
        <f>IFERROR(IF(COUNTIF($F$16:F27,F27)=1,IF(SUMIF($F$16:$F$156,F27,$K$16:$K$156)&gt;=4250000,4250,SUMIF($F$16:$F$156,F27,$K$16:$K$156)*0.001),0),"")</f>
        <v>0</v>
      </c>
      <c r="Z27" s="3" t="str">
        <f t="shared" ca="1" si="3"/>
        <v/>
      </c>
      <c r="AA27" s="3" t="str">
        <f t="shared" si="4"/>
        <v/>
      </c>
      <c r="AB27" s="3">
        <f>IF(SUMIF($F$16:F27,F27,$Z$16:$Z$156)&gt;0,G27&amp;" "&amp;"CEZA",G27)</f>
        <v>0</v>
      </c>
      <c r="AD27" s="2" t="b">
        <f>IF(COUNTIF($AB$16:AB27,AB27)=1,IF(AB27&lt;&gt;"MALIN CİNSİ",IF(AB27&lt;&gt;0,ROW(AB27),"")))</f>
        <v>0</v>
      </c>
      <c r="AF27" s="18" t="e">
        <f>SMALL($AD$16:$AD$156,ROWS($A$7:A18))</f>
        <v>#NUM!</v>
      </c>
      <c r="AH27" s="4"/>
    </row>
    <row r="28" spans="1:36" s="2" customFormat="1" ht="24.95" customHeight="1" x14ac:dyDescent="0.25">
      <c r="A28" s="25">
        <v>13</v>
      </c>
      <c r="B28" s="25"/>
      <c r="C28" s="26"/>
      <c r="D28" s="23"/>
      <c r="E28" s="15"/>
      <c r="F28" s="25"/>
      <c r="G28" s="24"/>
      <c r="H28" s="32"/>
      <c r="I28" s="31"/>
      <c r="J28" s="3"/>
      <c r="K28" s="29">
        <f t="shared" si="0"/>
        <v>0</v>
      </c>
      <c r="L28" s="22"/>
      <c r="M28" s="22" t="str">
        <f t="shared" si="1"/>
        <v>BOŞ</v>
      </c>
      <c r="N28" s="22">
        <f t="shared" ca="1" si="2"/>
        <v>0</v>
      </c>
      <c r="O28" s="2" t="str">
        <f ca="1">IFERROR(IF(COUNTIF($F$16:F28,F28)=1,IF(AND(_xlfn.DAYS(TODAY(),E28)&gt;34,Z28=0),"HATA"),"DOĞRU"),"HATA")</f>
        <v>DOĞRU</v>
      </c>
      <c r="P28" s="22" t="str">
        <f t="shared" si="5"/>
        <v>DOĞRU</v>
      </c>
      <c r="Q28" s="22"/>
      <c r="R28" s="22"/>
      <c r="S28" s="22"/>
      <c r="T28" s="22"/>
      <c r="U28" s="22"/>
      <c r="V28" s="22"/>
      <c r="W28" s="22"/>
      <c r="X28" s="22"/>
      <c r="Y28" s="3">
        <f>IFERROR(IF(COUNTIF($F$16:F28,F28)=1,IF(SUMIF($F$16:$F$156,F28,$K$16:$K$156)&gt;=4250000,4250,SUMIF($F$16:$F$156,F28,$K$16:$K$156)*0.001),0),"")</f>
        <v>0</v>
      </c>
      <c r="Z28" s="3" t="str">
        <f t="shared" ca="1" si="3"/>
        <v/>
      </c>
      <c r="AA28" s="3" t="str">
        <f t="shared" si="4"/>
        <v/>
      </c>
      <c r="AB28" s="3">
        <f>IF(SUMIF($F$16:F28,F28,$Z$16:$Z$156)&gt;0,G28&amp;" "&amp;"CEZA",G28)</f>
        <v>0</v>
      </c>
      <c r="AD28" s="2" t="b">
        <f>IF(COUNTIF($AB$16:AB28,AB28)=1,IF(AB28&lt;&gt;"MALIN CİNSİ",IF(AB28&lt;&gt;0,ROW(AB28),"")))</f>
        <v>0</v>
      </c>
      <c r="AF28" s="18" t="e">
        <f>SMALL($AD$16:$AD$156,ROWS($A$7:A19))</f>
        <v>#NUM!</v>
      </c>
      <c r="AH28" s="4"/>
    </row>
    <row r="29" spans="1:36" s="2" customFormat="1" ht="24.95" customHeight="1" x14ac:dyDescent="0.25">
      <c r="A29" s="25">
        <v>14</v>
      </c>
      <c r="B29" s="25"/>
      <c r="C29" s="26"/>
      <c r="D29" s="23"/>
      <c r="E29" s="15"/>
      <c r="F29" s="25"/>
      <c r="G29" s="24"/>
      <c r="H29" s="32"/>
      <c r="I29" s="31"/>
      <c r="J29" s="3"/>
      <c r="K29" s="29">
        <f t="shared" si="0"/>
        <v>0</v>
      </c>
      <c r="L29" s="22"/>
      <c r="M29" s="22" t="str">
        <f t="shared" si="1"/>
        <v>BOŞ</v>
      </c>
      <c r="N29" s="22">
        <f t="shared" ca="1" si="2"/>
        <v>0</v>
      </c>
      <c r="O29" s="2" t="str">
        <f ca="1">IFERROR(IF(COUNTIF($F$16:F29,F29)=1,IF(AND(_xlfn.DAYS(TODAY(),E29)&gt;34,Z29=0),"HATA"),"DOĞRU"),"HATA")</f>
        <v>DOĞRU</v>
      </c>
      <c r="P29" s="22" t="str">
        <f t="shared" si="5"/>
        <v>DOĞRU</v>
      </c>
      <c r="Q29" s="22"/>
      <c r="R29" s="22"/>
      <c r="S29" s="22"/>
      <c r="T29" s="22"/>
      <c r="U29" s="22"/>
      <c r="V29" s="22"/>
      <c r="W29" s="22"/>
      <c r="X29" s="22"/>
      <c r="Y29" s="3">
        <f>IFERROR(IF(COUNTIF($F$16:F29,F29)=1,IF(SUMIF($F$16:$F$156,F29,$K$16:$K$156)&gt;=4250000,4250,SUMIF($F$16:$F$156,F29,$K$16:$K$156)*0.001),0),"")</f>
        <v>0</v>
      </c>
      <c r="Z29" s="3" t="str">
        <f t="shared" ca="1" si="3"/>
        <v/>
      </c>
      <c r="AA29" s="3" t="str">
        <f t="shared" si="4"/>
        <v/>
      </c>
      <c r="AB29" s="3">
        <f>IF(SUMIF($F$16:F29,F29,$Z$16:$Z$156)&gt;0,G29&amp;" "&amp;"CEZA",G29)</f>
        <v>0</v>
      </c>
      <c r="AD29" s="2" t="b">
        <f>IF(COUNTIF($AB$16:AB29,AB29)=1,IF(AB29&lt;&gt;"MALIN CİNSİ",IF(AB29&lt;&gt;0,ROW(AB29),"")))</f>
        <v>0</v>
      </c>
      <c r="AF29" s="18" t="e">
        <f>SMALL($AD$16:$AD$156,ROWS($A$7:A20))</f>
        <v>#NUM!</v>
      </c>
      <c r="AH29" s="4"/>
    </row>
    <row r="30" spans="1:36" s="2" customFormat="1" ht="24.95" customHeight="1" x14ac:dyDescent="0.25">
      <c r="A30" s="25">
        <v>15</v>
      </c>
      <c r="B30" s="25"/>
      <c r="C30" s="26"/>
      <c r="D30" s="23"/>
      <c r="E30" s="15"/>
      <c r="F30" s="25"/>
      <c r="G30" s="24"/>
      <c r="H30" s="32"/>
      <c r="I30" s="31"/>
      <c r="J30" s="3"/>
      <c r="K30" s="29">
        <f t="shared" si="0"/>
        <v>0</v>
      </c>
      <c r="L30" s="22"/>
      <c r="M30" s="22" t="str">
        <f t="shared" si="1"/>
        <v>BOŞ</v>
      </c>
      <c r="N30" s="22">
        <f t="shared" ca="1" si="2"/>
        <v>0</v>
      </c>
      <c r="O30" s="2" t="str">
        <f ca="1">IFERROR(IF(COUNTIF($F$16:F30,F30)=1,IF(AND(_xlfn.DAYS(TODAY(),E30)&gt;34,Z30=0),"HATA"),"DOĞRU"),"HATA")</f>
        <v>DOĞRU</v>
      </c>
      <c r="P30" s="22" t="str">
        <f t="shared" si="5"/>
        <v>DOĞRU</v>
      </c>
      <c r="Q30" s="22"/>
      <c r="R30" s="22"/>
      <c r="S30" s="22"/>
      <c r="T30" s="22"/>
      <c r="U30" s="22"/>
      <c r="V30" s="22"/>
      <c r="W30" s="22"/>
      <c r="X30" s="22"/>
      <c r="Y30" s="3">
        <f>IFERROR(IF(COUNTIF($F$16:F30,F30)=1,IF(SUMIF($F$16:$F$156,F30,$K$16:$K$156)&gt;=4250000,4250,SUMIF($F$16:$F$156,F30,$K$16:$K$156)*0.001),0),"")</f>
        <v>0</v>
      </c>
      <c r="Z30" s="3" t="str">
        <f t="shared" ca="1" si="3"/>
        <v/>
      </c>
      <c r="AA30" s="3" t="str">
        <f t="shared" si="4"/>
        <v/>
      </c>
      <c r="AB30" s="3">
        <f>IF(SUMIF($F$16:F30,F30,$Z$16:$Z$156)&gt;0,G30&amp;" "&amp;"CEZA",G30)</f>
        <v>0</v>
      </c>
      <c r="AD30" s="2" t="b">
        <f>IF(COUNTIF($AB$16:AB30,AB30)=1,IF(AB30&lt;&gt;"MALIN CİNSİ",IF(AB30&lt;&gt;0,ROW(AB30),"")))</f>
        <v>0</v>
      </c>
      <c r="AF30" s="18" t="e">
        <f>SMALL($AD$16:$AD$156,ROWS($A$7:A21))</f>
        <v>#NUM!</v>
      </c>
      <c r="AH30" s="4"/>
    </row>
    <row r="31" spans="1:36" s="2" customFormat="1" ht="24.95" customHeight="1" x14ac:dyDescent="0.25">
      <c r="A31" s="25">
        <v>16</v>
      </c>
      <c r="B31" s="25"/>
      <c r="C31" s="26"/>
      <c r="D31" s="23"/>
      <c r="E31" s="15"/>
      <c r="F31" s="25"/>
      <c r="G31" s="24"/>
      <c r="H31" s="32"/>
      <c r="I31" s="31"/>
      <c r="J31" s="3"/>
      <c r="K31" s="29">
        <f t="shared" si="0"/>
        <v>0</v>
      </c>
      <c r="L31" s="22"/>
      <c r="M31" s="22" t="str">
        <f t="shared" si="1"/>
        <v>BOŞ</v>
      </c>
      <c r="N31" s="22">
        <f t="shared" ca="1" si="2"/>
        <v>0</v>
      </c>
      <c r="O31" s="2" t="str">
        <f ca="1">IFERROR(IF(COUNTIF($F$16:F31,F31)=1,IF(AND(_xlfn.DAYS(TODAY(),E31)&gt;34,Z31=0),"HATA"),"DOĞRU"),"HATA")</f>
        <v>DOĞRU</v>
      </c>
      <c r="P31" s="22" t="str">
        <f t="shared" si="5"/>
        <v>DOĞRU</v>
      </c>
      <c r="Q31" s="22"/>
      <c r="R31" s="22"/>
      <c r="S31" s="22"/>
      <c r="T31" s="22"/>
      <c r="U31" s="22"/>
      <c r="V31" s="22"/>
      <c r="W31" s="22"/>
      <c r="X31" s="22"/>
      <c r="Y31" s="3">
        <f>IFERROR(IF(COUNTIF($F$16:F31,F31)=1,IF(SUMIF($F$16:$F$156,F31,$K$16:$K$156)&gt;=4250000,4250,SUMIF($F$16:$F$156,F31,$K$16:$K$156)*0.001),0),"")</f>
        <v>0</v>
      </c>
      <c r="Z31" s="3" t="str">
        <f t="shared" ca="1" si="3"/>
        <v/>
      </c>
      <c r="AA31" s="3" t="str">
        <f t="shared" si="4"/>
        <v/>
      </c>
      <c r="AB31" s="3">
        <f>IF(SUMIF($F$16:F31,F31,$Z$16:$Z$156)&gt;0,G31&amp;" "&amp;"CEZA",G31)</f>
        <v>0</v>
      </c>
      <c r="AD31" s="2" t="b">
        <f>IF(COUNTIF($AB$16:AB31,AB31)=1,IF(AB31&lt;&gt;"MALIN CİNSİ",IF(AB31&lt;&gt;0,ROW(AB31),"")))</f>
        <v>0</v>
      </c>
      <c r="AF31" s="18" t="e">
        <f>SMALL($AD$16:$AD$156,ROWS($A$7:A22))</f>
        <v>#NUM!</v>
      </c>
      <c r="AH31" s="4"/>
    </row>
    <row r="32" spans="1:36" s="2" customFormat="1" ht="24.95" customHeight="1" x14ac:dyDescent="0.25">
      <c r="A32" s="25">
        <v>17</v>
      </c>
      <c r="B32" s="25"/>
      <c r="C32" s="26"/>
      <c r="D32" s="23"/>
      <c r="E32" s="15"/>
      <c r="F32" s="25"/>
      <c r="G32" s="24"/>
      <c r="H32" s="32"/>
      <c r="I32" s="31"/>
      <c r="J32" s="3"/>
      <c r="K32" s="29">
        <f t="shared" si="0"/>
        <v>0</v>
      </c>
      <c r="L32" s="22"/>
      <c r="M32" s="22" t="str">
        <f t="shared" si="1"/>
        <v>BOŞ</v>
      </c>
      <c r="N32" s="22">
        <f t="shared" ca="1" si="2"/>
        <v>0</v>
      </c>
      <c r="O32" s="2" t="str">
        <f ca="1">IFERROR(IF(COUNTIF($F$16:F32,F32)=1,IF(AND(_xlfn.DAYS(TODAY(),E32)&gt;34,Z32=0),"HATA"),"DOĞRU"),"HATA")</f>
        <v>DOĞRU</v>
      </c>
      <c r="P32" s="22" t="str">
        <f t="shared" si="5"/>
        <v>DOĞRU</v>
      </c>
      <c r="Q32" s="22"/>
      <c r="R32" s="22"/>
      <c r="S32" s="22"/>
      <c r="T32" s="22"/>
      <c r="U32" s="22"/>
      <c r="V32" s="22"/>
      <c r="W32" s="22"/>
      <c r="X32" s="22"/>
      <c r="Y32" s="3">
        <f>IFERROR(IF(COUNTIF($F$16:F32,F32)=1,IF(SUMIF($F$16:$F$156,F32,$K$16:$K$156)&gt;=4250000,4250,SUMIF($F$16:$F$156,F32,$K$16:$K$156)*0.001),0),"")</f>
        <v>0</v>
      </c>
      <c r="Z32" s="3" t="str">
        <f t="shared" ca="1" si="3"/>
        <v/>
      </c>
      <c r="AA32" s="3" t="str">
        <f t="shared" si="4"/>
        <v/>
      </c>
      <c r="AB32" s="3">
        <f>IF(SUMIF($F$16:F32,F32,$Z$16:$Z$156)&gt;0,G32&amp;" "&amp;"CEZA",G32)</f>
        <v>0</v>
      </c>
      <c r="AD32" s="2" t="b">
        <f>IF(COUNTIF($AB$16:AB32,AB32)=1,IF(AB32&lt;&gt;"MALIN CİNSİ",IF(AB32&lt;&gt;0,ROW(AB32),"")))</f>
        <v>0</v>
      </c>
      <c r="AF32" s="18" t="e">
        <f>SMALL($AD$16:$AD$156,ROWS($A$7:A23))</f>
        <v>#NUM!</v>
      </c>
      <c r="AH32" s="4"/>
    </row>
    <row r="33" spans="1:34" s="2" customFormat="1" ht="24.95" customHeight="1" x14ac:dyDescent="0.25">
      <c r="A33" s="25">
        <v>18</v>
      </c>
      <c r="B33" s="25"/>
      <c r="C33" s="26"/>
      <c r="D33" s="23"/>
      <c r="E33" s="15"/>
      <c r="F33" s="25"/>
      <c r="G33" s="24"/>
      <c r="H33" s="32"/>
      <c r="I33" s="31"/>
      <c r="J33" s="3"/>
      <c r="K33" s="29">
        <f t="shared" si="0"/>
        <v>0</v>
      </c>
      <c r="L33" s="22"/>
      <c r="M33" s="22" t="str">
        <f t="shared" si="1"/>
        <v>BOŞ</v>
      </c>
      <c r="N33" s="22">
        <f t="shared" ca="1" si="2"/>
        <v>0</v>
      </c>
      <c r="O33" s="2" t="str">
        <f ca="1">IFERROR(IF(COUNTIF($F$16:F33,F33)=1,IF(AND(_xlfn.DAYS(TODAY(),E33)&gt;34,Z33=0),"HATA"),"DOĞRU"),"HATA")</f>
        <v>DOĞRU</v>
      </c>
      <c r="P33" s="22" t="str">
        <f t="shared" si="5"/>
        <v>DOĞRU</v>
      </c>
      <c r="Q33" s="22"/>
      <c r="R33" s="22"/>
      <c r="S33" s="22"/>
      <c r="T33" s="22"/>
      <c r="U33" s="22"/>
      <c r="V33" s="22"/>
      <c r="W33" s="22"/>
      <c r="X33" s="22"/>
      <c r="Y33" s="3">
        <f>IFERROR(IF(COUNTIF($F$16:F33,F33)=1,IF(SUMIF($F$16:$F$156,F33,$K$16:$K$156)&gt;=4250000,4250,SUMIF($F$16:$F$156,F33,$K$16:$K$156)*0.001),0),"")</f>
        <v>0</v>
      </c>
      <c r="Z33" s="3" t="str">
        <f t="shared" ca="1" si="3"/>
        <v/>
      </c>
      <c r="AA33" s="3" t="str">
        <f t="shared" si="4"/>
        <v/>
      </c>
      <c r="AB33" s="3">
        <f>IF(SUMIF($F$16:F33,F33,$Z$16:$Z$156)&gt;0,G33&amp;" "&amp;"CEZA",G33)</f>
        <v>0</v>
      </c>
      <c r="AD33" s="2" t="b">
        <f>IF(COUNTIF($AB$16:AB33,AB33)=1,IF(AB33&lt;&gt;"MALIN CİNSİ",IF(AB33&lt;&gt;0,ROW(AB33),"")))</f>
        <v>0</v>
      </c>
      <c r="AF33" s="18" t="e">
        <f>SMALL($AD$16:$AD$156,ROWS($A$7:A24))</f>
        <v>#NUM!</v>
      </c>
      <c r="AH33" s="4"/>
    </row>
    <row r="34" spans="1:34" s="2" customFormat="1" ht="24.95" customHeight="1" x14ac:dyDescent="0.25">
      <c r="A34" s="25">
        <v>19</v>
      </c>
      <c r="B34" s="25"/>
      <c r="C34" s="26"/>
      <c r="D34" s="23"/>
      <c r="E34" s="15"/>
      <c r="F34" s="25"/>
      <c r="G34" s="24"/>
      <c r="H34" s="32"/>
      <c r="I34" s="31"/>
      <c r="J34" s="3"/>
      <c r="K34" s="29">
        <f t="shared" si="0"/>
        <v>0</v>
      </c>
      <c r="L34" s="22"/>
      <c r="M34" s="22" t="str">
        <f t="shared" si="1"/>
        <v>BOŞ</v>
      </c>
      <c r="N34" s="22">
        <f t="shared" ca="1" si="2"/>
        <v>0</v>
      </c>
      <c r="O34" s="2" t="str">
        <f ca="1">IFERROR(IF(COUNTIF($F$16:F34,F34)=1,IF(AND(_xlfn.DAYS(TODAY(),E34)&gt;34,Z34=0),"HATA"),"DOĞRU"),"HATA")</f>
        <v>DOĞRU</v>
      </c>
      <c r="P34" s="22" t="str">
        <f t="shared" si="5"/>
        <v>DOĞRU</v>
      </c>
      <c r="Q34" s="22"/>
      <c r="R34" s="22"/>
      <c r="S34" s="22"/>
      <c r="T34" s="22"/>
      <c r="U34" s="22"/>
      <c r="V34" s="22"/>
      <c r="W34" s="22"/>
      <c r="X34" s="22"/>
      <c r="Y34" s="3">
        <f>IFERROR(IF(COUNTIF($F$16:F34,F34)=1,IF(SUMIF($F$16:$F$156,F34,$K$16:$K$156)&gt;=4250000,4250,SUMIF($F$16:$F$156,F34,$K$16:$K$156)*0.001),0),"")</f>
        <v>0</v>
      </c>
      <c r="Z34" s="3" t="str">
        <f t="shared" ca="1" si="3"/>
        <v/>
      </c>
      <c r="AA34" s="3" t="str">
        <f t="shared" si="4"/>
        <v/>
      </c>
      <c r="AB34" s="3">
        <f>IF(SUMIF($F$16:F34,F34,$Z$16:$Z$156)&gt;0,G34&amp;" "&amp;"CEZA",G34)</f>
        <v>0</v>
      </c>
      <c r="AD34" s="2" t="b">
        <f>IF(COUNTIF($AB$16:AB34,AB34)=1,IF(AB34&lt;&gt;"MALIN CİNSİ",IF(AB34&lt;&gt;0,ROW(AB34),"")))</f>
        <v>0</v>
      </c>
      <c r="AF34" s="18" t="e">
        <f>SMALL($AD$16:$AD$156,ROWS($A$7:A25))</f>
        <v>#NUM!</v>
      </c>
      <c r="AH34" s="4"/>
    </row>
    <row r="35" spans="1:34" s="2" customFormat="1" ht="24.95" customHeight="1" x14ac:dyDescent="0.25">
      <c r="A35" s="25">
        <v>20</v>
      </c>
      <c r="B35" s="25"/>
      <c r="C35" s="26"/>
      <c r="D35" s="23"/>
      <c r="E35" s="15"/>
      <c r="F35" s="25"/>
      <c r="G35" s="24"/>
      <c r="H35" s="32"/>
      <c r="I35" s="31"/>
      <c r="J35" s="3"/>
      <c r="K35" s="29">
        <f t="shared" si="0"/>
        <v>0</v>
      </c>
      <c r="L35" s="22"/>
      <c r="M35" s="22" t="str">
        <f t="shared" si="1"/>
        <v>BOŞ</v>
      </c>
      <c r="N35" s="22">
        <f t="shared" ca="1" si="2"/>
        <v>0</v>
      </c>
      <c r="O35" s="2" t="str">
        <f ca="1">IFERROR(IF(COUNTIF($F$16:F35,F35)=1,IF(AND(_xlfn.DAYS(TODAY(),E35)&gt;34,Z35=0),"HATA"),"DOĞRU"),"HATA")</f>
        <v>DOĞRU</v>
      </c>
      <c r="P35" s="22" t="str">
        <f t="shared" si="5"/>
        <v>DOĞRU</v>
      </c>
      <c r="Q35" s="22"/>
      <c r="R35" s="22"/>
      <c r="S35" s="22"/>
      <c r="T35" s="22"/>
      <c r="U35" s="22"/>
      <c r="V35" s="22"/>
      <c r="W35" s="22"/>
      <c r="X35" s="22"/>
      <c r="Y35" s="3">
        <f>IFERROR(IF(COUNTIF($F$16:F35,F35)=1,IF(SUMIF($F$16:$F$156,F35,$K$16:$K$156)&gt;=4250000,4250,SUMIF($F$16:$F$156,F35,$K$16:$K$156)*0.001),0),"")</f>
        <v>0</v>
      </c>
      <c r="Z35" s="3" t="str">
        <f t="shared" ca="1" si="3"/>
        <v/>
      </c>
      <c r="AA35" s="3" t="str">
        <f t="shared" si="4"/>
        <v/>
      </c>
      <c r="AB35" s="3">
        <f>IF(SUMIF($F$16:F35,F35,$Z$16:$Z$156)&gt;0,G35&amp;" "&amp;"CEZA",G35)</f>
        <v>0</v>
      </c>
      <c r="AD35" s="2" t="b">
        <f>IF(COUNTIF($AB$16:AB35,AB35)=1,IF(AB35&lt;&gt;"MALIN CİNSİ",IF(AB35&lt;&gt;0,ROW(AB35),"")))</f>
        <v>0</v>
      </c>
      <c r="AF35" s="18" t="e">
        <f>SMALL($AD$16:$AD$156,ROWS($A$7:A26))</f>
        <v>#NUM!</v>
      </c>
      <c r="AH35" s="4"/>
    </row>
    <row r="36" spans="1:34" s="2" customFormat="1" ht="24.95" customHeight="1" x14ac:dyDescent="0.25">
      <c r="A36" s="25">
        <v>21</v>
      </c>
      <c r="B36" s="25"/>
      <c r="C36" s="26"/>
      <c r="D36" s="23"/>
      <c r="E36" s="15"/>
      <c r="F36" s="25"/>
      <c r="G36" s="24"/>
      <c r="H36" s="32"/>
      <c r="I36" s="31"/>
      <c r="J36" s="3"/>
      <c r="K36" s="29">
        <f t="shared" si="0"/>
        <v>0</v>
      </c>
      <c r="L36" s="22"/>
      <c r="M36" s="22" t="str">
        <f t="shared" si="1"/>
        <v>BOŞ</v>
      </c>
      <c r="N36" s="22">
        <f t="shared" ca="1" si="2"/>
        <v>0</v>
      </c>
      <c r="O36" s="2" t="str">
        <f ca="1">IFERROR(IF(COUNTIF($F$16:F36,F36)=1,IF(AND(_xlfn.DAYS(TODAY(),E36)&gt;34,Z36=0),"HATA"),"DOĞRU"),"HATA")</f>
        <v>DOĞRU</v>
      </c>
      <c r="P36" s="22" t="str">
        <f t="shared" si="5"/>
        <v>DOĞRU</v>
      </c>
      <c r="Q36" s="22"/>
      <c r="R36" s="22"/>
      <c r="S36" s="22"/>
      <c r="T36" s="22"/>
      <c r="U36" s="22"/>
      <c r="V36" s="22"/>
      <c r="W36" s="22"/>
      <c r="X36" s="22"/>
      <c r="Y36" s="3">
        <f>IFERROR(IF(COUNTIF($F$16:F36,F36)=1,IF(SUMIF($F$16:$F$156,F36,$K$16:$K$156)&gt;=4250000,4250,SUMIF($F$16:$F$156,F36,$K$16:$K$156)*0.001),0),"")</f>
        <v>0</v>
      </c>
      <c r="Z36" s="3" t="str">
        <f t="shared" ca="1" si="3"/>
        <v/>
      </c>
      <c r="AA36" s="3" t="str">
        <f t="shared" si="4"/>
        <v/>
      </c>
      <c r="AB36" s="3">
        <f>IF(SUMIF($F$16:F36,F36,$Z$16:$Z$156)&gt;0,G36&amp;" "&amp;"CEZA",G36)</f>
        <v>0</v>
      </c>
      <c r="AD36" s="2" t="b">
        <f>IF(COUNTIF($AB$16:AB36,AB36)=1,IF(AB36&lt;&gt;"MALIN CİNSİ",IF(AB36&lt;&gt;0,ROW(AB36),"")))</f>
        <v>0</v>
      </c>
      <c r="AF36" s="18" t="e">
        <f>SMALL($AD$16:$AD$156,ROWS($A$7:A27))</f>
        <v>#NUM!</v>
      </c>
      <c r="AH36" s="4"/>
    </row>
    <row r="37" spans="1:34" s="2" customFormat="1" ht="24.95" customHeight="1" x14ac:dyDescent="0.25">
      <c r="A37" s="25">
        <v>22</v>
      </c>
      <c r="B37" s="25"/>
      <c r="C37" s="26"/>
      <c r="D37" s="23"/>
      <c r="E37" s="15"/>
      <c r="F37" s="25"/>
      <c r="G37" s="24"/>
      <c r="H37" s="32"/>
      <c r="I37" s="31"/>
      <c r="J37" s="3"/>
      <c r="K37" s="29">
        <f t="shared" si="0"/>
        <v>0</v>
      </c>
      <c r="L37" s="22"/>
      <c r="M37" s="22" t="str">
        <f t="shared" si="1"/>
        <v>BOŞ</v>
      </c>
      <c r="N37" s="22">
        <f t="shared" ca="1" si="2"/>
        <v>0</v>
      </c>
      <c r="O37" s="2" t="str">
        <f ca="1">IFERROR(IF(COUNTIF($F$16:F37,F37)=1,IF(AND(_xlfn.DAYS(TODAY(),E37)&gt;34,Z37=0),"HATA"),"DOĞRU"),"HATA")</f>
        <v>DOĞRU</v>
      </c>
      <c r="P37" s="22" t="str">
        <f t="shared" si="5"/>
        <v>DOĞRU</v>
      </c>
      <c r="Q37" s="22"/>
      <c r="R37" s="22"/>
      <c r="S37" s="22"/>
      <c r="T37" s="22"/>
      <c r="U37" s="22"/>
      <c r="V37" s="22"/>
      <c r="W37" s="22"/>
      <c r="X37" s="22"/>
      <c r="Y37" s="3">
        <f>IFERROR(IF(COUNTIF($F$16:F37,F37)=1,IF(SUMIF($F$16:$F$156,F37,$K$16:$K$156)&gt;=4250000,4250,SUMIF($F$16:$F$156,F37,$K$16:$K$156)*0.001),0),"")</f>
        <v>0</v>
      </c>
      <c r="Z37" s="3" t="str">
        <f t="shared" ca="1" si="3"/>
        <v/>
      </c>
      <c r="AA37" s="3" t="str">
        <f t="shared" si="4"/>
        <v/>
      </c>
      <c r="AB37" s="3">
        <f>IF(SUMIF($F$16:F37,F37,$Z$16:$Z$156)&gt;0,G37&amp;" "&amp;"CEZA",G37)</f>
        <v>0</v>
      </c>
      <c r="AD37" s="2" t="b">
        <f>IF(COUNTIF($AB$16:AB37,AB37)=1,IF(AB37&lt;&gt;"MALIN CİNSİ",IF(AB37&lt;&gt;0,ROW(AB37),"")))</f>
        <v>0</v>
      </c>
      <c r="AF37" s="18" t="e">
        <f>SMALL($AD$16:$AD$156,ROWS($A$7:A28))</f>
        <v>#NUM!</v>
      </c>
    </row>
    <row r="38" spans="1:34" s="2" customFormat="1" ht="24.95" customHeight="1" x14ac:dyDescent="0.25">
      <c r="A38" s="25">
        <v>23</v>
      </c>
      <c r="B38" s="25"/>
      <c r="C38" s="26"/>
      <c r="D38" s="23"/>
      <c r="E38" s="15"/>
      <c r="F38" s="25"/>
      <c r="G38" s="24"/>
      <c r="H38" s="32"/>
      <c r="I38" s="31"/>
      <c r="J38" s="3"/>
      <c r="K38" s="29">
        <f t="shared" si="0"/>
        <v>0</v>
      </c>
      <c r="L38" s="22"/>
      <c r="M38" s="22" t="str">
        <f t="shared" si="1"/>
        <v>BOŞ</v>
      </c>
      <c r="N38" s="22">
        <f t="shared" ca="1" si="2"/>
        <v>0</v>
      </c>
      <c r="O38" s="2" t="str">
        <f ca="1">IFERROR(IF(COUNTIF($F$16:F38,F38)=1,IF(AND(_xlfn.DAYS(TODAY(),E38)&gt;34,Z38=0),"HATA"),"DOĞRU"),"HATA")</f>
        <v>DOĞRU</v>
      </c>
      <c r="P38" s="22" t="str">
        <f t="shared" si="5"/>
        <v>DOĞRU</v>
      </c>
      <c r="Q38" s="22"/>
      <c r="R38" s="22"/>
      <c r="S38" s="22"/>
      <c r="T38" s="22"/>
      <c r="U38" s="22"/>
      <c r="V38" s="22"/>
      <c r="W38" s="22"/>
      <c r="X38" s="22"/>
      <c r="Y38" s="3">
        <f>IFERROR(IF(COUNTIF($F$16:F38,F38)=1,IF(SUMIF($F$16:$F$156,F38,$K$16:$K$156)&gt;=4250000,4250,SUMIF($F$16:$F$156,F38,$K$16:$K$156)*0.001),0),"")</f>
        <v>0</v>
      </c>
      <c r="Z38" s="3" t="str">
        <f t="shared" ca="1" si="3"/>
        <v/>
      </c>
      <c r="AA38" s="3" t="str">
        <f t="shared" si="4"/>
        <v/>
      </c>
      <c r="AB38" s="3">
        <f>IF(SUMIF($F$16:F38,F38,$Z$16:$Z$156)&gt;0,G38&amp;" "&amp;"CEZA",G38)</f>
        <v>0</v>
      </c>
      <c r="AD38" s="2" t="b">
        <f>IF(COUNTIF($AB$16:AB38,AB38)=1,IF(AB38&lt;&gt;"MALIN CİNSİ",IF(AB38&lt;&gt;0,ROW(AB38),"")))</f>
        <v>0</v>
      </c>
      <c r="AF38" s="18" t="e">
        <f>SMALL($AD$16:$AD$156,ROWS($A$7:A29))</f>
        <v>#NUM!</v>
      </c>
    </row>
    <row r="39" spans="1:34" s="2" customFormat="1" ht="24.95" customHeight="1" x14ac:dyDescent="0.25">
      <c r="A39" s="25">
        <v>24</v>
      </c>
      <c r="B39" s="25"/>
      <c r="C39" s="26"/>
      <c r="D39" s="23"/>
      <c r="E39" s="15"/>
      <c r="F39" s="25"/>
      <c r="G39" s="24"/>
      <c r="H39" s="32"/>
      <c r="I39" s="31"/>
      <c r="J39" s="3"/>
      <c r="K39" s="29">
        <f t="shared" si="0"/>
        <v>0</v>
      </c>
      <c r="L39" s="22"/>
      <c r="M39" s="22" t="str">
        <f t="shared" si="1"/>
        <v>BOŞ</v>
      </c>
      <c r="N39" s="22">
        <f t="shared" ca="1" si="2"/>
        <v>0</v>
      </c>
      <c r="O39" s="2" t="str">
        <f ca="1">IFERROR(IF(COUNTIF($F$16:F39,F39)=1,IF(AND(_xlfn.DAYS(TODAY(),E39)&gt;34,Z39=0),"HATA"),"DOĞRU"),"HATA")</f>
        <v>DOĞRU</v>
      </c>
      <c r="P39" s="22" t="str">
        <f t="shared" si="5"/>
        <v>DOĞRU</v>
      </c>
      <c r="Q39" s="22"/>
      <c r="R39" s="22"/>
      <c r="S39" s="22"/>
      <c r="T39" s="22"/>
      <c r="U39" s="22"/>
      <c r="V39" s="22"/>
      <c r="W39" s="22"/>
      <c r="X39" s="22"/>
      <c r="Y39" s="3">
        <f>IFERROR(IF(COUNTIF($F$16:F39,F39)=1,IF(SUMIF($F$16:$F$156,F39,$K$16:$K$156)&gt;=4250000,4250,SUMIF($F$16:$F$156,F39,$K$16:$K$156)*0.001),0),"")</f>
        <v>0</v>
      </c>
      <c r="Z39" s="3" t="str">
        <f t="shared" ca="1" si="3"/>
        <v/>
      </c>
      <c r="AA39" s="3" t="str">
        <f t="shared" si="4"/>
        <v/>
      </c>
      <c r="AB39" s="3">
        <f>IF(SUMIF($F$16:F39,F39,$Z$16:$Z$156)&gt;0,G39&amp;" "&amp;"CEZA",G39)</f>
        <v>0</v>
      </c>
      <c r="AD39" s="2" t="b">
        <f>IF(COUNTIF($AB$16:AB39,AB39)=1,IF(AB39&lt;&gt;"MALIN CİNSİ",IF(AB39&lt;&gt;0,ROW(AB39),"")))</f>
        <v>0</v>
      </c>
      <c r="AF39" s="18" t="e">
        <f>SMALL($AD$16:$AD$156,ROWS($A$7:A30))</f>
        <v>#NUM!</v>
      </c>
    </row>
    <row r="40" spans="1:34" s="2" customFormat="1" ht="24.95" customHeight="1" x14ac:dyDescent="0.25">
      <c r="A40" s="25">
        <v>25</v>
      </c>
      <c r="B40" s="25"/>
      <c r="C40" s="26"/>
      <c r="D40" s="23"/>
      <c r="E40" s="15"/>
      <c r="F40" s="25"/>
      <c r="G40" s="24"/>
      <c r="H40" s="32"/>
      <c r="I40" s="31"/>
      <c r="J40" s="3"/>
      <c r="K40" s="29">
        <f t="shared" si="0"/>
        <v>0</v>
      </c>
      <c r="L40" s="22"/>
      <c r="M40" s="22" t="str">
        <f t="shared" si="1"/>
        <v>BOŞ</v>
      </c>
      <c r="N40" s="22">
        <f t="shared" ca="1" si="2"/>
        <v>0</v>
      </c>
      <c r="O40" s="2" t="str">
        <f ca="1">IFERROR(IF(COUNTIF($F$16:F40,F40)=1,IF(AND(_xlfn.DAYS(TODAY(),E40)&gt;34,Z40=0),"HATA"),"DOĞRU"),"HATA")</f>
        <v>DOĞRU</v>
      </c>
      <c r="P40" s="22" t="str">
        <f t="shared" si="5"/>
        <v>DOĞRU</v>
      </c>
      <c r="Q40" s="22"/>
      <c r="R40" s="22"/>
      <c r="S40" s="22"/>
      <c r="T40" s="22"/>
      <c r="U40" s="22"/>
      <c r="V40" s="22"/>
      <c r="W40" s="22"/>
      <c r="X40" s="22"/>
      <c r="Y40" s="3">
        <f>IFERROR(IF(COUNTIF($F$16:F40,F40)=1,IF(SUMIF($F$16:$F$156,F40,$K$16:$K$156)&gt;=4250000,4250,SUMIF($F$16:$F$156,F40,$K$16:$K$156)*0.001),0),"")</f>
        <v>0</v>
      </c>
      <c r="Z40" s="3" t="str">
        <f t="shared" ca="1" si="3"/>
        <v/>
      </c>
      <c r="AA40" s="3" t="str">
        <f t="shared" si="4"/>
        <v/>
      </c>
      <c r="AB40" s="3">
        <f>IF(SUMIF($F$16:F40,F40,$Z$16:$Z$156)&gt;0,G40&amp;" "&amp;"CEZA",G40)</f>
        <v>0</v>
      </c>
      <c r="AD40" s="2" t="b">
        <f>IF(COUNTIF($AB$16:AB40,AB40)=1,IF(AB40&lt;&gt;"MALIN CİNSİ",IF(AB40&lt;&gt;0,ROW(AB40),"")))</f>
        <v>0</v>
      </c>
      <c r="AF40" s="18" t="e">
        <f>SMALL($AD$16:$AD$156,ROWS($A$7:A31))</f>
        <v>#NUM!</v>
      </c>
    </row>
    <row r="41" spans="1:34" s="2" customFormat="1" ht="24.95" customHeight="1" x14ac:dyDescent="0.25">
      <c r="A41" s="16" t="s">
        <v>28</v>
      </c>
      <c r="B41" s="6"/>
      <c r="C41" s="7"/>
      <c r="D41" s="6"/>
      <c r="E41" s="8"/>
      <c r="F41" s="6"/>
      <c r="G41" s="9"/>
      <c r="H41" s="35">
        <f>SUM(H16:H40)</f>
        <v>0</v>
      </c>
      <c r="I41" s="36">
        <f>SUM(I16:I40)</f>
        <v>0</v>
      </c>
      <c r="J41" s="14" t="s">
        <v>4</v>
      </c>
      <c r="K41" s="37">
        <f>SUM(K16:K40)</f>
        <v>0</v>
      </c>
      <c r="L41" s="22"/>
      <c r="M41" s="22" t="str">
        <f t="shared" si="1"/>
        <v>BOŞ</v>
      </c>
      <c r="N41" s="22"/>
      <c r="O41" s="2" t="str">
        <f ca="1">IFERROR(IF(COUNTIF($F$16:F41,F41)=1,IF(AND(_xlfn.DAYS(TODAY(),E41)&gt;34,Z41=0),"HATA"),"DOĞRU"),"HATA")</f>
        <v>DOĞRU</v>
      </c>
      <c r="P41" s="22" t="str">
        <f t="shared" si="5"/>
        <v>DOĞRU</v>
      </c>
      <c r="Q41" s="22"/>
      <c r="R41" s="22"/>
      <c r="S41" s="22"/>
      <c r="T41" s="22"/>
      <c r="U41" s="22"/>
      <c r="V41" s="22"/>
      <c r="W41" s="22"/>
      <c r="X41" s="22"/>
      <c r="Y41" s="3">
        <f>IFERROR(IF(COUNTIF($F$16:F41,F41)=1,IF(SUMIF($F$16:$F$156,F41,$K$16:$K$156)&gt;=4250000,4250,SUMIF($F$16:$F$156,F41,$K$16:$K$156)*0.001),0),"")</f>
        <v>0</v>
      </c>
      <c r="Z41" s="3" t="str">
        <f t="shared" ca="1" si="3"/>
        <v/>
      </c>
      <c r="AA41" s="3" t="str">
        <f t="shared" si="4"/>
        <v/>
      </c>
      <c r="AB41" s="3">
        <f>IF(SUMIF($F$16:F41,F41,$Z$16:$Z$156)&gt;0,G41&amp;" "&amp;"CEZA",G41)</f>
        <v>0</v>
      </c>
      <c r="AD41" s="2" t="b">
        <f>IF(COUNTIF($AB$16:AB41,AB41)=1,IF(AB41&lt;&gt;"MALIN CİNSİ",IF(AB41&lt;&gt;0,ROW(AB41),"")))</f>
        <v>0</v>
      </c>
      <c r="AF41" s="18" t="e">
        <f>SMALL($AD$16:$AD$156,ROWS($A$7:A32))</f>
        <v>#NUM!</v>
      </c>
    </row>
    <row r="42" spans="1:34" s="2" customFormat="1" x14ac:dyDescent="0.2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22"/>
      <c r="M42" s="22" t="str">
        <f t="shared" si="1"/>
        <v>BOŞ</v>
      </c>
      <c r="N42" s="22"/>
      <c r="O42" s="2" t="str">
        <f ca="1">IFERROR(IF(COUNTIF($F$16:F42,F42)=1,IF(AND(_xlfn.DAYS(TODAY(),E42)&gt;34,Z42=0),"HATA"),"DOĞRU"),"HATA")</f>
        <v>DOĞRU</v>
      </c>
      <c r="P42" s="22" t="str">
        <f t="shared" si="5"/>
        <v>DOĞRU</v>
      </c>
      <c r="Q42" s="22"/>
      <c r="R42" s="22"/>
      <c r="S42" s="22"/>
      <c r="T42" s="22"/>
      <c r="U42" s="22"/>
      <c r="V42" s="22"/>
      <c r="W42" s="22"/>
      <c r="X42" s="22"/>
      <c r="Y42" s="3">
        <f>IFERROR(IF(COUNTIF($F$16:F42,F42)=1,IF(SUMIF($F$16:$F$156,F42,$K$16:$K$156)&gt;=4250000,4250,SUMIF($F$16:$F$156,F42,$K$16:$K$156)*0.001),0),"")</f>
        <v>0</v>
      </c>
      <c r="Z42" s="3" t="str">
        <f t="shared" ca="1" si="3"/>
        <v/>
      </c>
      <c r="AA42" s="3" t="str">
        <f t="shared" si="4"/>
        <v/>
      </c>
      <c r="AB42" s="3">
        <f>IF(SUMIF($F$16:F42,F42,$Z$16:$Z$156)&gt;0,G42&amp;" "&amp;"CEZA",G42)</f>
        <v>0</v>
      </c>
      <c r="AD42" s="2" t="b">
        <f>IF(COUNTIF($AB$16:AB42,AB42)=1,IF(AB42&lt;&gt;"MALIN CİNSİ",IF(AB42&lt;&gt;0,ROW(AB42),"")))</f>
        <v>0</v>
      </c>
      <c r="AF42" s="18" t="e">
        <f>SMALL($AD$16:$AD$156,ROWS($A$7:A33))</f>
        <v>#NUM!</v>
      </c>
    </row>
    <row r="43" spans="1:34" s="2" customFormat="1" ht="17.25" customHeight="1" thickBot="1" x14ac:dyDescent="0.3">
      <c r="A43" s="10"/>
      <c r="B43" s="10"/>
      <c r="C43" s="11"/>
      <c r="D43" s="10"/>
      <c r="E43" s="12"/>
      <c r="F43" s="10"/>
      <c r="G43" s="13"/>
      <c r="L43" s="22"/>
      <c r="M43" s="22" t="str">
        <f t="shared" si="1"/>
        <v>BOŞ</v>
      </c>
      <c r="N43" s="22"/>
      <c r="O43" s="2" t="str">
        <f ca="1">IFERROR(IF(COUNTIF($F$16:F43,F43)=1,IF(AND(_xlfn.DAYS(TODAY(),E43)&gt;34,Z43=0),"HATA"),"DOĞRU"),"HATA")</f>
        <v>DOĞRU</v>
      </c>
      <c r="P43" s="22" t="str">
        <f t="shared" si="5"/>
        <v>DOĞRU</v>
      </c>
      <c r="Q43" s="22"/>
      <c r="R43" s="22"/>
      <c r="S43" s="22"/>
      <c r="T43" s="22"/>
      <c r="U43" s="22"/>
      <c r="V43" s="22"/>
      <c r="W43" s="22"/>
      <c r="X43" s="22"/>
      <c r="Y43" s="3">
        <f>IFERROR(IF(COUNTIF($F$16:F43,F43)=1,IF(SUMIF($F$16:$F$156,F43,$K$16:$K$156)&gt;=4250000,4250,SUMIF($F$16:$F$156,F43,$K$16:$K$156)*0.001),0),"")</f>
        <v>0</v>
      </c>
      <c r="Z43" s="3" t="str">
        <f t="shared" ca="1" si="3"/>
        <v/>
      </c>
      <c r="AA43" s="3" t="str">
        <f t="shared" si="4"/>
        <v/>
      </c>
      <c r="AB43" s="3">
        <f>IF(SUMIF($F$16:F43,F43,$Z$16:$Z$156)&gt;0,G43&amp;" "&amp;"CEZA",G43)</f>
        <v>0</v>
      </c>
      <c r="AD43" s="2" t="b">
        <f>IF(COUNTIF($AB$16:AB43,AB43)=1,IF(AB43&lt;&gt;"MALIN CİNSİ",IF(AB43&lt;&gt;0,ROW(AB43),"")))</f>
        <v>0</v>
      </c>
      <c r="AF43" s="18" t="e">
        <f>SMALL($AD$16:$AD$156,ROWS($A$7:A34))</f>
        <v>#NUM!</v>
      </c>
    </row>
    <row r="44" spans="1:34" s="2" customFormat="1" ht="17.25" customHeight="1" x14ac:dyDescent="0.25">
      <c r="A44" s="57" t="s">
        <v>5</v>
      </c>
      <c r="B44" s="58"/>
      <c r="C44" s="58"/>
      <c r="D44" s="58"/>
      <c r="E44" s="58"/>
      <c r="F44" s="58"/>
      <c r="G44" s="58"/>
      <c r="H44" s="58"/>
      <c r="I44" s="58"/>
      <c r="J44" s="58"/>
      <c r="K44" s="59"/>
      <c r="L44" s="22"/>
      <c r="M44" s="22" t="str">
        <f t="shared" si="1"/>
        <v>BOŞ</v>
      </c>
      <c r="N44" s="22"/>
      <c r="O44" s="2" t="str">
        <f ca="1">IFERROR(IF(COUNTIF($F$16:F44,F44)=1,IF(AND(_xlfn.DAYS(TODAY(),E44)&gt;34,Z44=0),"HATA"),"DOĞRU"),"HATA")</f>
        <v>DOĞRU</v>
      </c>
      <c r="P44" s="22" t="str">
        <f t="shared" si="5"/>
        <v>DOĞRU</v>
      </c>
      <c r="Q44" s="22"/>
      <c r="R44" s="22"/>
      <c r="S44" s="22"/>
      <c r="T44" s="22"/>
      <c r="U44" s="22"/>
      <c r="V44" s="22"/>
      <c r="W44" s="22"/>
      <c r="X44" s="22"/>
      <c r="Y44" s="3">
        <f>IFERROR(IF(COUNTIF($F$16:F44,F44)=1,IF(SUMIF($F$16:$F$156,F44,$K$16:$K$156)&gt;=4250000,4250,SUMIF($F$16:$F$156,F44,$K$16:$K$156)*0.001),0),"")</f>
        <v>0</v>
      </c>
      <c r="Z44" s="3" t="str">
        <f t="shared" ca="1" si="3"/>
        <v/>
      </c>
      <c r="AA44" s="3" t="str">
        <f t="shared" si="4"/>
        <v/>
      </c>
      <c r="AB44" s="3">
        <f>IF(SUMIF($F$16:F44,F44,$Z$16:$Z$156)&gt;0,G44&amp;" "&amp;"CEZA",G44)</f>
        <v>0</v>
      </c>
      <c r="AD44" s="2" t="b">
        <f>IF(COUNTIF($AB$16:AB44,AB44)=1,IF(AB44&lt;&gt;"MALIN CİNSİ",IF(AB44&lt;&gt;0,ROW(AB44),"")))</f>
        <v>0</v>
      </c>
      <c r="AF44" s="18" t="e">
        <f>SMALL($AD$16:$AD$156,ROWS($A$7:A35))</f>
        <v>#NUM!</v>
      </c>
    </row>
    <row r="45" spans="1:34" s="2" customFormat="1" ht="4.5" customHeight="1" x14ac:dyDescent="0.25">
      <c r="A45" s="60"/>
      <c r="B45" s="61"/>
      <c r="C45" s="61"/>
      <c r="D45" s="61"/>
      <c r="E45" s="61"/>
      <c r="F45" s="61"/>
      <c r="G45" s="61"/>
      <c r="H45" s="61"/>
      <c r="I45" s="61"/>
      <c r="J45" s="61"/>
      <c r="K45" s="62"/>
      <c r="L45" s="22"/>
      <c r="M45" s="22" t="str">
        <f t="shared" si="1"/>
        <v>BOŞ</v>
      </c>
      <c r="N45" s="22"/>
      <c r="O45" s="2" t="str">
        <f ca="1">IFERROR(IF(COUNTIF($F$16:F45,F45)=1,IF(AND(_xlfn.DAYS(TODAY(),E45)&gt;34,Z45=0),"HATA"),"DOĞRU"),"HATA")</f>
        <v>DOĞRU</v>
      </c>
      <c r="P45" s="22" t="str">
        <f t="shared" si="5"/>
        <v>DOĞRU</v>
      </c>
      <c r="Q45" s="22"/>
      <c r="R45" s="22"/>
      <c r="S45" s="22"/>
      <c r="T45" s="22"/>
      <c r="U45" s="22"/>
      <c r="V45" s="22"/>
      <c r="W45" s="22"/>
      <c r="X45" s="22"/>
      <c r="Y45" s="3">
        <f>IFERROR(IF(COUNTIF($F$16:F45,F45)=1,IF(SUMIF($F$16:$F$156,F45,$K$16:$K$156)&gt;=4250000,4250,SUMIF($F$16:$F$156,F45,$K$16:$K$156)*0.001),0),"")</f>
        <v>0</v>
      </c>
      <c r="Z45" s="3" t="str">
        <f t="shared" ca="1" si="3"/>
        <v/>
      </c>
      <c r="AA45" s="3" t="str">
        <f t="shared" si="4"/>
        <v/>
      </c>
      <c r="AB45" s="3">
        <f>IF(SUMIF($F$16:F45,F45,$Z$16:$Z$156)&gt;0,G45&amp;" "&amp;"CEZA",G45)</f>
        <v>0</v>
      </c>
      <c r="AD45" s="2" t="b">
        <f>IF(COUNTIF($AB$16:AB45,AB45)=1,IF(AB45&lt;&gt;"MALIN CİNSİ",IF(AB45&lt;&gt;0,ROW(AB45),"")))</f>
        <v>0</v>
      </c>
      <c r="AF45" s="18" t="e">
        <f>SMALL($AD$16:$AD$156,ROWS($A$7:A36))</f>
        <v>#NUM!</v>
      </c>
    </row>
    <row r="46" spans="1:34" s="2" customFormat="1" ht="17.25" customHeight="1" x14ac:dyDescent="0.2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2"/>
      <c r="L46" s="22"/>
      <c r="M46" s="22" t="str">
        <f t="shared" si="1"/>
        <v>BOŞ</v>
      </c>
      <c r="N46" s="22"/>
      <c r="O46" s="2" t="str">
        <f ca="1">IFERROR(IF(COUNTIF($F$16:F46,F46)=1,IF(AND(_xlfn.DAYS(TODAY(),E46)&gt;34,Z46=0),"HATA"),"DOĞRU"),"HATA")</f>
        <v>DOĞRU</v>
      </c>
      <c r="P46" s="22" t="str">
        <f t="shared" si="5"/>
        <v>DOĞRU</v>
      </c>
      <c r="Q46" s="22"/>
      <c r="R46" s="22"/>
      <c r="S46" s="22"/>
      <c r="T46" s="22"/>
      <c r="U46" s="22"/>
      <c r="V46" s="22"/>
      <c r="W46" s="22"/>
      <c r="X46" s="22"/>
      <c r="Y46" s="3">
        <f>IFERROR(IF(COUNTIF($F$16:F46,F46)=1,IF(SUMIF($F$16:$F$156,F46,$K$16:$K$156)&gt;=4250000,4250,SUMIF($F$16:$F$156,F46,$K$16:$K$156)*0.001),0),"")</f>
        <v>0</v>
      </c>
      <c r="Z46" s="3" t="str">
        <f t="shared" ca="1" si="3"/>
        <v/>
      </c>
      <c r="AA46" s="3" t="str">
        <f t="shared" si="4"/>
        <v/>
      </c>
      <c r="AB46" s="3">
        <f>IF(SUMIF($F$16:F46,F46,$Z$16:$Z$156)&gt;0,G46&amp;" "&amp;"CEZA",G46)</f>
        <v>0</v>
      </c>
      <c r="AD46" s="2" t="b">
        <f>IF(COUNTIF($AB$16:AB46,AB46)=1,IF(AB46&lt;&gt;"MALIN CİNSİ",IF(AB46&lt;&gt;0,ROW(AB46),"")))</f>
        <v>0</v>
      </c>
      <c r="AF46" s="18" t="e">
        <f>SMALL($AD$16:$AD$156,ROWS($A$7:A37))</f>
        <v>#NUM!</v>
      </c>
    </row>
    <row r="47" spans="1:34" s="2" customFormat="1" ht="17.25" customHeight="1" x14ac:dyDescent="0.25">
      <c r="A47" s="60"/>
      <c r="B47" s="61"/>
      <c r="C47" s="61"/>
      <c r="D47" s="61"/>
      <c r="E47" s="61"/>
      <c r="F47" s="61"/>
      <c r="G47" s="61"/>
      <c r="H47" s="61"/>
      <c r="I47" s="61"/>
      <c r="J47" s="61"/>
      <c r="K47" s="62"/>
      <c r="L47" s="22"/>
      <c r="M47" s="22" t="str">
        <f t="shared" si="1"/>
        <v>BOŞ</v>
      </c>
      <c r="N47" s="22"/>
      <c r="O47" s="2" t="str">
        <f ca="1">IFERROR(IF(COUNTIF($F$16:F47,F47)=1,IF(AND(_xlfn.DAYS(TODAY(),E47)&gt;34,Z47=0),"HATA"),"DOĞRU"),"HATA")</f>
        <v>DOĞRU</v>
      </c>
      <c r="P47" s="22" t="str">
        <f t="shared" si="5"/>
        <v>DOĞRU</v>
      </c>
      <c r="Q47" s="22"/>
      <c r="R47" s="22"/>
      <c r="S47" s="22"/>
      <c r="T47" s="22"/>
      <c r="U47" s="22"/>
      <c r="V47" s="22"/>
      <c r="W47" s="22"/>
      <c r="X47" s="22"/>
      <c r="Y47" s="3">
        <f>IFERROR(IF(COUNTIF($F$16:F47,F47)=1,IF(SUMIF($F$16:$F$156,F47,$K$16:$K$156)&gt;=4250000,4250,SUMIF($F$16:$F$156,F47,$K$16:$K$156)*0.001),0),"")</f>
        <v>0</v>
      </c>
      <c r="Z47" s="3" t="str">
        <f t="shared" ca="1" si="3"/>
        <v/>
      </c>
      <c r="AA47" s="3" t="str">
        <f t="shared" si="4"/>
        <v/>
      </c>
      <c r="AB47" s="3">
        <f>IF(SUMIF($F$16:F47,F47,$Z$16:$Z$156)&gt;0,G47&amp;" "&amp;"CEZA",G47)</f>
        <v>0</v>
      </c>
      <c r="AD47" s="2" t="b">
        <f>IF(COUNTIF($AB$16:AB47,AB47)=1,IF(AB47&lt;&gt;"MALIN CİNSİ",IF(AB47&lt;&gt;0,ROW(AB47),"")))</f>
        <v>0</v>
      </c>
      <c r="AF47" s="18" t="e">
        <f>SMALL($AD$16:$AD$156,ROWS($A$7:A38))</f>
        <v>#NUM!</v>
      </c>
    </row>
    <row r="48" spans="1:34" s="2" customFormat="1" ht="39.75" customHeight="1" thickBot="1" x14ac:dyDescent="0.3">
      <c r="A48" s="63"/>
      <c r="B48" s="64"/>
      <c r="C48" s="64"/>
      <c r="D48" s="64"/>
      <c r="E48" s="64"/>
      <c r="F48" s="64"/>
      <c r="G48" s="64"/>
      <c r="H48" s="64"/>
      <c r="I48" s="64"/>
      <c r="J48" s="64"/>
      <c r="K48" s="65"/>
      <c r="L48" s="22"/>
      <c r="M48" s="22" t="str">
        <f t="shared" si="1"/>
        <v>BOŞ</v>
      </c>
      <c r="N48" s="22"/>
      <c r="O48" s="2" t="str">
        <f ca="1">IFERROR(IF(COUNTIF($F$16:F48,F48)=1,IF(AND(_xlfn.DAYS(TODAY(),E48)&gt;34,Z48=0),"HATA"),"DOĞRU"),"HATA")</f>
        <v>DOĞRU</v>
      </c>
      <c r="P48" s="22" t="str">
        <f t="shared" si="5"/>
        <v>DOĞRU</v>
      </c>
      <c r="Q48" s="22"/>
      <c r="R48" s="22"/>
      <c r="S48" s="22"/>
      <c r="T48" s="22"/>
      <c r="U48" s="22"/>
      <c r="V48" s="22"/>
      <c r="W48" s="22"/>
      <c r="X48" s="22"/>
      <c r="Y48" s="3">
        <f>IFERROR(IF(COUNTIF($F$16:F48,F48)=1,IF(SUMIF($F$16:$F$156,F48,$K$16:$K$156)&gt;=4250000,4250,SUMIF($F$16:$F$156,F48,$K$16:$K$156)*0.001),0),"")</f>
        <v>0</v>
      </c>
      <c r="Z48" s="3" t="str">
        <f t="shared" ca="1" si="3"/>
        <v/>
      </c>
      <c r="AA48" s="3" t="str">
        <f t="shared" si="4"/>
        <v/>
      </c>
      <c r="AB48" s="3">
        <f>IF(SUMIF($F$16:F48,F48,$Z$16:$Z$156)&gt;0,G48&amp;" "&amp;"CEZA",G48)</f>
        <v>0</v>
      </c>
      <c r="AD48" s="2" t="b">
        <f>IF(COUNTIF($AB$16:AB48,AB48)=1,IF(AB48&lt;&gt;"MALIN CİNSİ",IF(AB48&lt;&gt;0,ROW(AB48),"")))</f>
        <v>0</v>
      </c>
      <c r="AF48" s="18" t="e">
        <f>SMALL($AD$16:$AD$156,ROWS($A$7:A39))</f>
        <v>#NUM!</v>
      </c>
    </row>
    <row r="49" spans="1:32" s="2" customFormat="1" ht="24.95" customHeight="1" x14ac:dyDescent="0.25">
      <c r="A49" s="66" t="s">
        <v>7</v>
      </c>
      <c r="B49" s="66"/>
      <c r="C49" s="66"/>
      <c r="D49" s="66"/>
      <c r="E49" s="66"/>
      <c r="F49" s="66"/>
      <c r="G49" s="66"/>
      <c r="H49" s="67" t="s">
        <v>11</v>
      </c>
      <c r="I49" s="67"/>
      <c r="J49" s="67"/>
      <c r="K49" s="67"/>
      <c r="L49" s="22"/>
      <c r="M49" s="22" t="str">
        <f t="shared" si="1"/>
        <v>BOŞ</v>
      </c>
      <c r="N49" s="22"/>
      <c r="O49" s="2" t="str">
        <f ca="1">IFERROR(IF(COUNTIF($F$16:F49,F49)=1,IF(AND(_xlfn.DAYS(TODAY(),E49)&gt;34,Z49=0),"HATA"),"DOĞRU"),"HATA")</f>
        <v>DOĞRU</v>
      </c>
      <c r="P49" s="22" t="str">
        <f t="shared" si="5"/>
        <v>DOĞRU</v>
      </c>
      <c r="Q49" s="22"/>
      <c r="R49" s="22"/>
      <c r="S49" s="22"/>
      <c r="T49" s="22"/>
      <c r="U49" s="22"/>
      <c r="V49" s="22"/>
      <c r="W49" s="22"/>
      <c r="X49" s="22"/>
      <c r="Y49" s="3">
        <f>IFERROR(IF(COUNTIF($F$16:F49,F49)=1,IF(SUMIF($F$16:$F$156,F49,$K$16:$K$156)&gt;=4250000,4250,SUMIF($F$16:$F$156,F49,$K$16:$K$156)*0.001),0),"")</f>
        <v>0</v>
      </c>
      <c r="Z49" s="3" t="str">
        <f t="shared" ca="1" si="3"/>
        <v/>
      </c>
      <c r="AA49" s="3" t="str">
        <f t="shared" si="4"/>
        <v/>
      </c>
      <c r="AB49" s="3">
        <f>IF(SUMIF($F$16:F49,F49,$Z$16:$Z$156)&gt;0,G49&amp;" "&amp;"CEZA",G49)</f>
        <v>0</v>
      </c>
      <c r="AD49" s="2" t="b">
        <f>IF(COUNTIF($AB$16:AB49,AB49)=1,IF(AB49&lt;&gt;"MALIN CİNSİ",IF(AB49&lt;&gt;0,ROW(AB49),"")))</f>
        <v>0</v>
      </c>
      <c r="AF49" s="18" t="e">
        <f>SMALL($AD$16:$AD$156,ROWS($A$7:A40))</f>
        <v>#NUM!</v>
      </c>
    </row>
    <row r="50" spans="1:32" s="2" customFormat="1" ht="24.95" customHeight="1" x14ac:dyDescent="0.25">
      <c r="A50" s="73" t="str">
        <f>A13</f>
        <v/>
      </c>
      <c r="B50" s="74"/>
      <c r="C50" s="74"/>
      <c r="D50" s="74"/>
      <c r="E50" s="74"/>
      <c r="F50" s="74"/>
      <c r="G50" s="75"/>
      <c r="H50" s="66" t="str">
        <f>H13</f>
        <v>/</v>
      </c>
      <c r="I50" s="66"/>
      <c r="J50" s="66"/>
      <c r="K50" s="66"/>
      <c r="L50" s="22"/>
      <c r="M50" s="22" t="str">
        <f t="shared" si="1"/>
        <v>BOŞ</v>
      </c>
      <c r="N50" s="22"/>
      <c r="O50" s="2" t="str">
        <f ca="1">IFERROR(IF(COUNTIF($F$16:F50,F50)=1,IF(AND(_xlfn.DAYS(TODAY(),E50)&gt;34,Z50=0),"HATA"),"DOĞRU"),"HATA")</f>
        <v>DOĞRU</v>
      </c>
      <c r="P50" s="22" t="str">
        <f t="shared" si="5"/>
        <v>DOĞRU</v>
      </c>
      <c r="Q50" s="22"/>
      <c r="R50" s="22"/>
      <c r="S50" s="22"/>
      <c r="T50" s="22"/>
      <c r="U50" s="22"/>
      <c r="V50" s="22"/>
      <c r="W50" s="22"/>
      <c r="X50" s="22"/>
      <c r="Y50" s="3">
        <f>IFERROR(IF(COUNTIF($F$16:F50,F50)=1,IF(SUMIF($F$16:$F$156,F50,$K$16:$K$156)&gt;=4250000,4250,SUMIF($F$16:$F$156,F50,$K$16:$K$156)*0.001),0),"")</f>
        <v>0</v>
      </c>
      <c r="Z50" s="3" t="str">
        <f t="shared" ca="1" si="3"/>
        <v/>
      </c>
      <c r="AA50" s="3" t="str">
        <f t="shared" si="4"/>
        <v/>
      </c>
      <c r="AB50" s="3">
        <f>IF(SUMIF($F$16:F50,F50,$Z$16:$Z$156)&gt;0,G50&amp;" "&amp;"CEZA",G50)</f>
        <v>0</v>
      </c>
      <c r="AD50" s="2" t="b">
        <f>IF(COUNTIF($AB$16:AB50,AB50)=1,IF(AB50&lt;&gt;"MALIN CİNSİ",IF(AB50&lt;&gt;0,ROW(AB50),"")))</f>
        <v>0</v>
      </c>
      <c r="AF50" s="18" t="e">
        <f>SMALL($AD$16:$AD$156,ROWS($A$7:A41))</f>
        <v>#NUM!</v>
      </c>
    </row>
    <row r="51" spans="1:32" s="2" customFormat="1" ht="17.25" customHeight="1" x14ac:dyDescent="0.25">
      <c r="A51" s="72" t="s">
        <v>10</v>
      </c>
      <c r="B51" s="70" t="s">
        <v>8</v>
      </c>
      <c r="C51" s="78" t="s">
        <v>6</v>
      </c>
      <c r="D51" s="70" t="s">
        <v>0</v>
      </c>
      <c r="E51" s="70" t="s">
        <v>13</v>
      </c>
      <c r="F51" s="70" t="s">
        <v>12</v>
      </c>
      <c r="G51" s="70" t="s">
        <v>1</v>
      </c>
      <c r="H51" s="76" t="s">
        <v>14</v>
      </c>
      <c r="I51" s="70" t="s">
        <v>2</v>
      </c>
      <c r="J51" s="71" t="s">
        <v>3</v>
      </c>
      <c r="K51" s="70" t="s">
        <v>9</v>
      </c>
      <c r="L51" s="22"/>
      <c r="M51" s="22" t="str">
        <f t="shared" si="1"/>
        <v>YANLIŞ</v>
      </c>
      <c r="N51" s="22"/>
      <c r="O51" s="2" t="str">
        <f ca="1">IFERROR(IF(COUNTIF($F$16:F51,F51)=1,IF(AND(_xlfn.DAYS(TODAY(),E51)&gt;34,Z51=0),"HATA"),"DOĞRU"),"HATA")</f>
        <v>HATA</v>
      </c>
      <c r="P51" s="22" t="str">
        <f t="shared" si="5"/>
        <v>DOĞRU</v>
      </c>
      <c r="Q51" s="22"/>
      <c r="R51" s="22"/>
      <c r="S51" s="22"/>
      <c r="T51" s="22"/>
      <c r="U51" s="22"/>
      <c r="V51" s="22"/>
      <c r="W51" s="22"/>
      <c r="X51" s="22"/>
      <c r="Y51" s="3">
        <f>IFERROR(IF(COUNTIF($F$16:F51,F51)=1,IF(SUMIF($F$16:$F$156,F51,$K$16:$K$156)&gt;=4250000,4250,SUMIF($F$16:$F$156,F51,$K$16:$K$156)*0.001),0),"")</f>
        <v>0</v>
      </c>
      <c r="Z51" s="3"/>
      <c r="AA51" s="3"/>
      <c r="AB51" s="3"/>
      <c r="AD51" s="2" t="b">
        <f>IF(COUNTIF($AB$16:AB51,AB51)=1,IF(AB51&lt;&gt;"MALIN CİNSİ",IF(AB51&lt;&gt;0,ROW(AB51),"")))</f>
        <v>0</v>
      </c>
      <c r="AF51" s="18" t="e">
        <f>SMALL($AD$16:$AD$156,ROWS($A$7:A42))</f>
        <v>#NUM!</v>
      </c>
    </row>
    <row r="52" spans="1:32" s="2" customFormat="1" ht="17.25" customHeight="1" x14ac:dyDescent="0.25">
      <c r="A52" s="72"/>
      <c r="B52" s="72"/>
      <c r="C52" s="78"/>
      <c r="D52" s="72"/>
      <c r="E52" s="72"/>
      <c r="F52" s="72"/>
      <c r="G52" s="70"/>
      <c r="H52" s="77"/>
      <c r="I52" s="70"/>
      <c r="J52" s="70"/>
      <c r="K52" s="70"/>
      <c r="L52" s="22"/>
      <c r="M52" s="22" t="str">
        <f t="shared" si="1"/>
        <v>BOŞ</v>
      </c>
      <c r="N52" s="22"/>
      <c r="O52" s="2" t="str">
        <f ca="1">IFERROR(IF(COUNTIF($F$16:F52,F52)=1,IF(AND(_xlfn.DAYS(TODAY(),E52)&gt;34,Z52=0),"HATA"),"DOĞRU"),"HATA")</f>
        <v>DOĞRU</v>
      </c>
      <c r="P52" s="22" t="str">
        <f t="shared" si="5"/>
        <v>DOĞRU</v>
      </c>
      <c r="Q52" s="22"/>
      <c r="R52" s="22"/>
      <c r="S52" s="22"/>
      <c r="T52" s="22"/>
      <c r="U52" s="22"/>
      <c r="V52" s="22"/>
      <c r="W52" s="22"/>
      <c r="X52" s="22"/>
      <c r="Y52" s="3">
        <f>IFERROR(IF(COUNTIF($F$16:F52,F52)=1,IF(SUMIF($F$16:$F$156,F52,$K$16:$K$156)&gt;=4250000,4250,SUMIF($F$16:$F$156,F52,$K$16:$K$156)*0.001),0),"")</f>
        <v>0</v>
      </c>
      <c r="Z52" s="3" t="str">
        <f t="shared" ca="1" si="3"/>
        <v/>
      </c>
      <c r="AA52" s="3" t="str">
        <f t="shared" ref="AA52:AA80" si="6">IF(B52="","",Y52+Z52)</f>
        <v/>
      </c>
      <c r="AB52" s="3">
        <f>IF(SUMIF($F$16:F52,F52,$Z$16:$Z$156)&gt;0,G52&amp;" "&amp;"CEZA",G52)</f>
        <v>0</v>
      </c>
      <c r="AD52" s="2" t="b">
        <f>IF(COUNTIF($AB$16:AB52,AB52)=1,IF(AB52&lt;&gt;"MALIN CİNSİ",IF(AB52&lt;&gt;0,ROW(AB52),"")))</f>
        <v>0</v>
      </c>
      <c r="AF52" s="18" t="e">
        <f>SMALL($AD$16:$AD$156,ROWS($A$7:A43))</f>
        <v>#NUM!</v>
      </c>
    </row>
    <row r="53" spans="1:32" s="2" customFormat="1" ht="24.95" customHeight="1" x14ac:dyDescent="0.25">
      <c r="A53" s="25"/>
      <c r="B53" s="68" t="s">
        <v>27</v>
      </c>
      <c r="C53" s="69"/>
      <c r="D53" s="69"/>
      <c r="E53" s="69"/>
      <c r="F53" s="69"/>
      <c r="G53" s="69"/>
      <c r="H53" s="37">
        <f t="shared" ref="H53:I53" si="7">H41</f>
        <v>0</v>
      </c>
      <c r="I53" s="37">
        <f t="shared" si="7"/>
        <v>0</v>
      </c>
      <c r="J53" s="38"/>
      <c r="K53" s="37">
        <f>K41</f>
        <v>0</v>
      </c>
      <c r="L53" s="22"/>
      <c r="M53" s="22" t="str">
        <f t="shared" si="1"/>
        <v>YANLIŞ</v>
      </c>
      <c r="N53" s="22"/>
      <c r="O53" s="2" t="str">
        <f ca="1">IFERROR(IF(COUNTIF($F$16:F53,F53)=1,IF(AND(_xlfn.DAYS(TODAY(),E53)&gt;34,Z53=0),"HATA"),"DOĞRU"),"HATA")</f>
        <v>DOĞRU</v>
      </c>
      <c r="P53" s="22" t="str">
        <f t="shared" si="5"/>
        <v>DOĞRU</v>
      </c>
      <c r="Q53" s="22"/>
      <c r="R53" s="22"/>
      <c r="S53" s="22"/>
      <c r="T53" s="22"/>
      <c r="U53" s="22"/>
      <c r="V53" s="22"/>
      <c r="W53" s="22"/>
      <c r="X53" s="22"/>
      <c r="Y53" s="3">
        <f>IFERROR(IF(COUNTIF($F$16:F53,F53)=1,IF(SUMIF($F$16:$F$156,F53,$K$16:$K$156)&gt;=4250000,4250,SUMIF($F$16:$F$156,F53,$K$16:$K$156)*0.001),0),"")</f>
        <v>0</v>
      </c>
      <c r="Z53" s="3">
        <f t="shared" ca="1" si="3"/>
        <v>0</v>
      </c>
      <c r="AA53" s="3">
        <f t="shared" ca="1" si="6"/>
        <v>0</v>
      </c>
      <c r="AB53" s="3">
        <f>IF(SUMIF($F$16:F53,F53,$Z$16:$Z$156)&gt;0,G53&amp;" "&amp;"CEZA",G53)</f>
        <v>0</v>
      </c>
      <c r="AD53" s="2" t="b">
        <f>IF(COUNTIF($AB$16:AB53,AB53)=1,IF(AB53&lt;&gt;"MALIN CİNSİ",IF(AB53&lt;&gt;0,ROW(AB53),"")))</f>
        <v>0</v>
      </c>
      <c r="AF53" s="18" t="e">
        <f>SMALL($AD$16:$AD$156,ROWS($A$7:A44))</f>
        <v>#NUM!</v>
      </c>
    </row>
    <row r="54" spans="1:32" s="2" customFormat="1" ht="24.95" customHeight="1" x14ac:dyDescent="0.25">
      <c r="A54" s="25">
        <v>26</v>
      </c>
      <c r="B54" s="25"/>
      <c r="C54" s="26"/>
      <c r="D54" s="23"/>
      <c r="E54" s="15"/>
      <c r="F54" s="25"/>
      <c r="G54" s="24"/>
      <c r="H54" s="32"/>
      <c r="I54" s="31"/>
      <c r="J54" s="3"/>
      <c r="K54" s="29">
        <f t="shared" ref="K54:K78" si="8">IF(I54="",H54*J54,I54*J54)</f>
        <v>0</v>
      </c>
      <c r="L54" s="22"/>
      <c r="M54" s="22" t="str">
        <f t="shared" si="1"/>
        <v>BOŞ</v>
      </c>
      <c r="N54" s="22">
        <f t="shared" ref="N54:N78" ca="1" si="9">IFERROR(IF(_xlfn.DAYS(TODAY(),E54)&lt;0,"HATA",),"HATA")</f>
        <v>0</v>
      </c>
      <c r="O54" s="2" t="str">
        <f ca="1">IFERROR(IF(COUNTIF($F$16:F54,F54)=1,IF(AND(_xlfn.DAYS(TODAY(),E54)&gt;34,Z54=0),"HATA"),"DOĞRU"),"HATA")</f>
        <v>DOĞRU</v>
      </c>
      <c r="P54" s="22" t="str">
        <f t="shared" si="5"/>
        <v>DOĞRU</v>
      </c>
      <c r="Q54" s="22"/>
      <c r="R54" s="22"/>
      <c r="S54" s="22"/>
      <c r="T54" s="22"/>
      <c r="U54" s="22"/>
      <c r="V54" s="22"/>
      <c r="W54" s="22"/>
      <c r="X54" s="22"/>
      <c r="Y54" s="3">
        <f>IFERROR(IF(COUNTIF($F$16:F54,F54)=1,IF(SUMIF($F$16:$F$156,F54,$K$16:$K$156)&gt;=4250000,4250,SUMIF($F$16:$F$156,F54,$K$16:$K$156)*0.001),0),"")</f>
        <v>0</v>
      </c>
      <c r="Z54" s="3" t="str">
        <f t="shared" ca="1" si="3"/>
        <v/>
      </c>
      <c r="AA54" s="3" t="str">
        <f t="shared" si="6"/>
        <v/>
      </c>
      <c r="AB54" s="3">
        <f>IF(SUMIF($F$16:F54,F54,$Z$16:$Z$156)&gt;0,G54&amp;" "&amp;"CEZA",G54)</f>
        <v>0</v>
      </c>
      <c r="AD54" s="2" t="b">
        <f>IF(COUNTIF($AB$16:AB54,AB54)=1,IF(AB54&lt;&gt;"MALIN CİNSİ",IF(AB54&lt;&gt;0,ROW(AB54),"")))</f>
        <v>0</v>
      </c>
      <c r="AF54" s="18" t="e">
        <f>SMALL($AD$16:$AD$156,ROWS($A$7:A45))</f>
        <v>#NUM!</v>
      </c>
    </row>
    <row r="55" spans="1:32" s="2" customFormat="1" ht="24.95" customHeight="1" x14ac:dyDescent="0.25">
      <c r="A55" s="25">
        <v>27</v>
      </c>
      <c r="B55" s="25"/>
      <c r="C55" s="26"/>
      <c r="D55" s="23"/>
      <c r="E55" s="15"/>
      <c r="F55" s="25"/>
      <c r="G55" s="24"/>
      <c r="H55" s="32"/>
      <c r="I55" s="31"/>
      <c r="J55" s="3"/>
      <c r="K55" s="29">
        <f t="shared" si="8"/>
        <v>0</v>
      </c>
      <c r="L55" s="22"/>
      <c r="M55" s="22" t="str">
        <f t="shared" si="1"/>
        <v>BOŞ</v>
      </c>
      <c r="N55" s="22">
        <f t="shared" ca="1" si="9"/>
        <v>0</v>
      </c>
      <c r="O55" s="2" t="str">
        <f ca="1">IFERROR(IF(COUNTIF($F$16:F55,F55)=1,IF(AND(_xlfn.DAYS(TODAY(),E55)&gt;34,Z55=0),"HATA"),"DOĞRU"),"HATA")</f>
        <v>DOĞRU</v>
      </c>
      <c r="P55" s="22" t="str">
        <f t="shared" si="5"/>
        <v>DOĞRU</v>
      </c>
      <c r="Q55" s="22"/>
      <c r="R55" s="22"/>
      <c r="S55" s="22"/>
      <c r="T55" s="22"/>
      <c r="U55" s="22"/>
      <c r="V55" s="22"/>
      <c r="W55" s="22"/>
      <c r="X55" s="22"/>
      <c r="Y55" s="3">
        <f>IFERROR(IF(COUNTIF($F$16:F55,F55)=1,IF(SUMIF($F$16:$F$156,F55,$K$16:$K$156)&gt;=4250000,4250,SUMIF($F$16:$F$156,F55,$K$16:$K$156)*0.001),0),"")</f>
        <v>0</v>
      </c>
      <c r="Z55" s="3" t="str">
        <f t="shared" ca="1" si="3"/>
        <v/>
      </c>
      <c r="AA55" s="3" t="str">
        <f t="shared" si="6"/>
        <v/>
      </c>
      <c r="AB55" s="3">
        <f>IF(SUMIF($F$16:F55,F55,$Z$16:$Z$156)&gt;0,G55&amp;" "&amp;"CEZA",G55)</f>
        <v>0</v>
      </c>
      <c r="AD55" s="2" t="b">
        <f>IF(COUNTIF($AB$16:AB55,AB55)=1,IF(AB55&lt;&gt;"MALIN CİNSİ",IF(AB55&lt;&gt;0,ROW(AB55),"")))</f>
        <v>0</v>
      </c>
      <c r="AF55" s="18" t="e">
        <f>SMALL($AD$16:$AD$156,ROWS($A$7:A46))</f>
        <v>#NUM!</v>
      </c>
    </row>
    <row r="56" spans="1:32" s="2" customFormat="1" ht="24.95" customHeight="1" x14ac:dyDescent="0.25">
      <c r="A56" s="25">
        <v>28</v>
      </c>
      <c r="B56" s="25"/>
      <c r="C56" s="26"/>
      <c r="D56" s="23"/>
      <c r="E56" s="15"/>
      <c r="F56" s="25"/>
      <c r="G56" s="24"/>
      <c r="H56" s="32"/>
      <c r="I56" s="31"/>
      <c r="J56" s="3"/>
      <c r="K56" s="29">
        <f t="shared" si="8"/>
        <v>0</v>
      </c>
      <c r="L56" s="22"/>
      <c r="M56" s="22" t="str">
        <f t="shared" si="1"/>
        <v>BOŞ</v>
      </c>
      <c r="N56" s="22">
        <f t="shared" ca="1" si="9"/>
        <v>0</v>
      </c>
      <c r="O56" s="2" t="str">
        <f ca="1">IFERROR(IF(COUNTIF($F$16:F56,F56)=1,IF(AND(_xlfn.DAYS(TODAY(),E56)&gt;34,Z56=0),"HATA"),"DOĞRU"),"HATA")</f>
        <v>DOĞRU</v>
      </c>
      <c r="P56" s="22" t="str">
        <f t="shared" si="5"/>
        <v>DOĞRU</v>
      </c>
      <c r="Q56" s="22"/>
      <c r="R56" s="22"/>
      <c r="S56" s="22"/>
      <c r="T56" s="22"/>
      <c r="U56" s="22"/>
      <c r="V56" s="22"/>
      <c r="W56" s="22"/>
      <c r="X56" s="22"/>
      <c r="Y56" s="3">
        <f>IFERROR(IF(COUNTIF($F$16:F56,F56)=1,IF(SUMIF($F$16:$F$156,F56,$K$16:$K$156)&gt;=4250000,4250,SUMIF($F$16:$F$156,F56,$K$16:$K$156)*0.001),0),"")</f>
        <v>0</v>
      </c>
      <c r="Z56" s="3" t="str">
        <f t="shared" ca="1" si="3"/>
        <v/>
      </c>
      <c r="AA56" s="3" t="str">
        <f t="shared" si="6"/>
        <v/>
      </c>
      <c r="AB56" s="3">
        <f>IF(SUMIF($F$16:F56,F56,$Z$16:$Z$156)&gt;0,G56&amp;" "&amp;"CEZA",G56)</f>
        <v>0</v>
      </c>
      <c r="AD56" s="2" t="b">
        <f>IF(COUNTIF($AB$16:AB56,AB56)=1,IF(AB56&lt;&gt;"MALIN CİNSİ",IF(AB56&lt;&gt;0,ROW(AB56),"")))</f>
        <v>0</v>
      </c>
      <c r="AF56" s="18" t="e">
        <f>SMALL($AD$16:$AD$156,ROWS($A$7:A47))</f>
        <v>#NUM!</v>
      </c>
    </row>
    <row r="57" spans="1:32" s="2" customFormat="1" ht="24.95" customHeight="1" x14ac:dyDescent="0.25">
      <c r="A57" s="25">
        <v>29</v>
      </c>
      <c r="B57" s="25"/>
      <c r="C57" s="26"/>
      <c r="D57" s="23"/>
      <c r="E57" s="15"/>
      <c r="F57" s="25"/>
      <c r="G57" s="24"/>
      <c r="H57" s="32"/>
      <c r="I57" s="31"/>
      <c r="J57" s="3"/>
      <c r="K57" s="29">
        <f t="shared" si="8"/>
        <v>0</v>
      </c>
      <c r="L57" s="22"/>
      <c r="M57" s="22" t="str">
        <f t="shared" si="1"/>
        <v>BOŞ</v>
      </c>
      <c r="N57" s="22">
        <f t="shared" ca="1" si="9"/>
        <v>0</v>
      </c>
      <c r="O57" s="2" t="str">
        <f ca="1">IFERROR(IF(COUNTIF($F$16:F57,F57)=1,IF(AND(_xlfn.DAYS(TODAY(),E57)&gt;34,Z57=0),"HATA"),"DOĞRU"),"HATA")</f>
        <v>DOĞRU</v>
      </c>
      <c r="P57" s="22" t="str">
        <f t="shared" si="5"/>
        <v>DOĞRU</v>
      </c>
      <c r="Q57" s="22"/>
      <c r="R57" s="22"/>
      <c r="S57" s="22"/>
      <c r="T57" s="22"/>
      <c r="U57" s="22"/>
      <c r="V57" s="22"/>
      <c r="W57" s="22"/>
      <c r="X57" s="22"/>
      <c r="Y57" s="3">
        <f>IFERROR(IF(COUNTIF($F$16:F57,F57)=1,IF(SUMIF($F$16:$F$156,F57,$K$16:$K$156)&gt;=4250000,4250,SUMIF($F$16:$F$156,F57,$K$16:$K$156)*0.001),0),"")</f>
        <v>0</v>
      </c>
      <c r="Z57" s="3" t="str">
        <f t="shared" ca="1" si="3"/>
        <v/>
      </c>
      <c r="AA57" s="3" t="str">
        <f t="shared" si="6"/>
        <v/>
      </c>
      <c r="AB57" s="3">
        <f>IF(SUMIF($F$16:F57,F57,$Z$16:$Z$156)&gt;0,G57&amp;" "&amp;"CEZA",G57)</f>
        <v>0</v>
      </c>
      <c r="AD57" s="2" t="b">
        <f>IF(COUNTIF($AB$16:AB57,AB57)=1,IF(AB57&lt;&gt;"MALIN CİNSİ",IF(AB57&lt;&gt;0,ROW(AB57),"")))</f>
        <v>0</v>
      </c>
      <c r="AF57" s="18" t="e">
        <f>SMALL($AD$16:$AD$156,ROWS($A$7:A48))</f>
        <v>#NUM!</v>
      </c>
    </row>
    <row r="58" spans="1:32" s="2" customFormat="1" ht="24.95" customHeight="1" x14ac:dyDescent="0.25">
      <c r="A58" s="25">
        <v>30</v>
      </c>
      <c r="B58" s="25"/>
      <c r="C58" s="26"/>
      <c r="D58" s="23"/>
      <c r="E58" s="15"/>
      <c r="F58" s="25"/>
      <c r="G58" s="24"/>
      <c r="H58" s="32"/>
      <c r="I58" s="31"/>
      <c r="J58" s="3"/>
      <c r="K58" s="29">
        <f t="shared" si="8"/>
        <v>0</v>
      </c>
      <c r="L58" s="22"/>
      <c r="M58" s="22" t="str">
        <f t="shared" si="1"/>
        <v>BOŞ</v>
      </c>
      <c r="N58" s="22">
        <f t="shared" ca="1" si="9"/>
        <v>0</v>
      </c>
      <c r="O58" s="2" t="str">
        <f ca="1">IFERROR(IF(COUNTIF($F$16:F58,F58)=1,IF(AND(_xlfn.DAYS(TODAY(),E58)&gt;34,Z58=0),"HATA"),"DOĞRU"),"HATA")</f>
        <v>DOĞRU</v>
      </c>
      <c r="P58" s="22" t="str">
        <f t="shared" si="5"/>
        <v>DOĞRU</v>
      </c>
      <c r="Q58" s="22"/>
      <c r="R58" s="22"/>
      <c r="S58" s="22"/>
      <c r="T58" s="22"/>
      <c r="U58" s="22"/>
      <c r="V58" s="22"/>
      <c r="W58" s="22"/>
      <c r="X58" s="22"/>
      <c r="Y58" s="3">
        <f>IFERROR(IF(COUNTIF($F$16:F58,F58)=1,IF(SUMIF($F$16:$F$156,F58,$K$16:$K$156)&gt;=4250000,4250,SUMIF($F$16:$F$156,F58,$K$16:$K$156)*0.001),0),"")</f>
        <v>0</v>
      </c>
      <c r="Z58" s="3" t="str">
        <f t="shared" ca="1" si="3"/>
        <v/>
      </c>
      <c r="AA58" s="3" t="str">
        <f t="shared" si="6"/>
        <v/>
      </c>
      <c r="AB58" s="3">
        <f>IF(SUMIF($F$16:F58,F58,$Z$16:$Z$156)&gt;0,G58&amp;" "&amp;"CEZA",G58)</f>
        <v>0</v>
      </c>
      <c r="AD58" s="2" t="b">
        <f>IF(COUNTIF($AB$16:AB58,AB58)=1,IF(AB58&lt;&gt;"MALIN CİNSİ",IF(AB58&lt;&gt;0,ROW(AB58),"")))</f>
        <v>0</v>
      </c>
      <c r="AF58" s="18" t="e">
        <f>SMALL($AD$16:$AD$156,ROWS($A$7:A49))</f>
        <v>#NUM!</v>
      </c>
    </row>
    <row r="59" spans="1:32" s="2" customFormat="1" ht="24.95" customHeight="1" x14ac:dyDescent="0.25">
      <c r="A59" s="25">
        <v>31</v>
      </c>
      <c r="B59" s="25"/>
      <c r="C59" s="26"/>
      <c r="D59" s="23"/>
      <c r="E59" s="15"/>
      <c r="F59" s="25"/>
      <c r="G59" s="24"/>
      <c r="H59" s="32"/>
      <c r="I59" s="31"/>
      <c r="J59" s="3"/>
      <c r="K59" s="29">
        <f t="shared" si="8"/>
        <v>0</v>
      </c>
      <c r="L59" s="22"/>
      <c r="M59" s="22" t="str">
        <f t="shared" si="1"/>
        <v>BOŞ</v>
      </c>
      <c r="N59" s="22">
        <f t="shared" ca="1" si="9"/>
        <v>0</v>
      </c>
      <c r="O59" s="2" t="str">
        <f ca="1">IFERROR(IF(COUNTIF($F$16:F59,F59)=1,IF(AND(_xlfn.DAYS(TODAY(),E59)&gt;34,Z59=0),"HATA"),"DOĞRU"),"HATA")</f>
        <v>DOĞRU</v>
      </c>
      <c r="P59" s="22" t="str">
        <f t="shared" si="5"/>
        <v>DOĞRU</v>
      </c>
      <c r="Q59" s="22"/>
      <c r="R59" s="22"/>
      <c r="S59" s="22"/>
      <c r="T59" s="22"/>
      <c r="U59" s="22"/>
      <c r="V59" s="22"/>
      <c r="W59" s="22"/>
      <c r="X59" s="22"/>
      <c r="Y59" s="3">
        <f>IFERROR(IF(COUNTIF($F$16:F59,F59)=1,IF(SUMIF($F$16:$F$156,F59,$K$16:$K$156)&gt;=4250000,4250,SUMIF($F$16:$F$156,F59,$K$16:$K$156)*0.001),0),"")</f>
        <v>0</v>
      </c>
      <c r="Z59" s="3" t="str">
        <f t="shared" ca="1" si="3"/>
        <v/>
      </c>
      <c r="AA59" s="3" t="str">
        <f t="shared" si="6"/>
        <v/>
      </c>
      <c r="AB59" s="3">
        <f>IF(SUMIF($F$16:F59,F59,$Z$16:$Z$156)&gt;0,G59&amp;" "&amp;"CEZA",G59)</f>
        <v>0</v>
      </c>
      <c r="AD59" s="2" t="b">
        <f>IF(COUNTIF($AB$16:AB59,AB59)=1,IF(AB59&lt;&gt;"MALIN CİNSİ",IF(AB59&lt;&gt;0,ROW(AB59),"")))</f>
        <v>0</v>
      </c>
      <c r="AF59" s="18" t="e">
        <f>SMALL($AD$16:$AD$156,ROWS($A$7:A50))</f>
        <v>#NUM!</v>
      </c>
    </row>
    <row r="60" spans="1:32" s="2" customFormat="1" ht="24.95" customHeight="1" x14ac:dyDescent="0.25">
      <c r="A60" s="25">
        <v>32</v>
      </c>
      <c r="B60" s="25"/>
      <c r="C60" s="26"/>
      <c r="D60" s="23"/>
      <c r="E60" s="15"/>
      <c r="F60" s="25"/>
      <c r="G60" s="24"/>
      <c r="H60" s="32"/>
      <c r="I60" s="31"/>
      <c r="J60" s="3"/>
      <c r="K60" s="29">
        <f t="shared" si="8"/>
        <v>0</v>
      </c>
      <c r="L60" s="22"/>
      <c r="M60" s="22" t="str">
        <f t="shared" si="1"/>
        <v>BOŞ</v>
      </c>
      <c r="N60" s="22">
        <f t="shared" ca="1" si="9"/>
        <v>0</v>
      </c>
      <c r="O60" s="2" t="str">
        <f ca="1">IFERROR(IF(COUNTIF($F$16:F60,F60)=1,IF(AND(_xlfn.DAYS(TODAY(),E60)&gt;34,Z60=0),"HATA"),"DOĞRU"),"HATA")</f>
        <v>DOĞRU</v>
      </c>
      <c r="P60" s="22" t="str">
        <f t="shared" si="5"/>
        <v>DOĞRU</v>
      </c>
      <c r="Q60" s="22"/>
      <c r="R60" s="22"/>
      <c r="S60" s="22"/>
      <c r="T60" s="22"/>
      <c r="U60" s="22"/>
      <c r="V60" s="22"/>
      <c r="W60" s="22"/>
      <c r="X60" s="22"/>
      <c r="Y60" s="3">
        <f>IFERROR(IF(COUNTIF($F$16:F60,F60)=1,IF(SUMIF($F$16:$F$156,F60,$K$16:$K$156)&gt;=4250000,4250,SUMIF($F$16:$F$156,F60,$K$16:$K$156)*0.001),0),"")</f>
        <v>0</v>
      </c>
      <c r="Z60" s="3" t="str">
        <f t="shared" ca="1" si="3"/>
        <v/>
      </c>
      <c r="AA60" s="3" t="str">
        <f t="shared" si="6"/>
        <v/>
      </c>
      <c r="AB60" s="3">
        <f>IF(SUMIF($F$16:F60,F60,$Z$16:$Z$156)&gt;0,G60&amp;" "&amp;"CEZA",G60)</f>
        <v>0</v>
      </c>
      <c r="AD60" s="2" t="b">
        <f>IF(COUNTIF($AB$16:AB60,AB60)=1,IF(AB60&lt;&gt;"MALIN CİNSİ",IF(AB60&lt;&gt;0,ROW(AB60),"")))</f>
        <v>0</v>
      </c>
      <c r="AF60" s="18" t="e">
        <f>SMALL($AD$16:$AD$156,ROWS($A$7:A51))</f>
        <v>#NUM!</v>
      </c>
    </row>
    <row r="61" spans="1:32" s="2" customFormat="1" ht="24.95" customHeight="1" x14ac:dyDescent="0.25">
      <c r="A61" s="25">
        <v>33</v>
      </c>
      <c r="B61" s="25"/>
      <c r="C61" s="26"/>
      <c r="D61" s="23"/>
      <c r="E61" s="15"/>
      <c r="F61" s="25"/>
      <c r="G61" s="24"/>
      <c r="H61" s="32"/>
      <c r="I61" s="31"/>
      <c r="J61" s="3"/>
      <c r="K61" s="29">
        <f t="shared" si="8"/>
        <v>0</v>
      </c>
      <c r="L61" s="22"/>
      <c r="M61" s="22" t="str">
        <f t="shared" si="1"/>
        <v>BOŞ</v>
      </c>
      <c r="N61" s="22">
        <f t="shared" ca="1" si="9"/>
        <v>0</v>
      </c>
      <c r="O61" s="2" t="str">
        <f ca="1">IFERROR(IF(COUNTIF($F$16:F61,F61)=1,IF(AND(_xlfn.DAYS(TODAY(),E61)&gt;34,Z61=0),"HATA"),"DOĞRU"),"HATA")</f>
        <v>DOĞRU</v>
      </c>
      <c r="P61" s="22" t="str">
        <f t="shared" si="5"/>
        <v>DOĞRU</v>
      </c>
      <c r="Q61" s="22"/>
      <c r="R61" s="22"/>
      <c r="S61" s="22"/>
      <c r="T61" s="22"/>
      <c r="U61" s="22"/>
      <c r="V61" s="22"/>
      <c r="W61" s="22"/>
      <c r="X61" s="22"/>
      <c r="Y61" s="3">
        <f>IFERROR(IF(COUNTIF($F$16:F61,F61)=1,IF(SUMIF($F$16:$F$156,F61,$K$16:$K$156)&gt;=4250000,4250,SUMIF($F$16:$F$156,F61,$K$16:$K$156)*0.001),0),"")</f>
        <v>0</v>
      </c>
      <c r="Z61" s="3" t="str">
        <f t="shared" ca="1" si="3"/>
        <v/>
      </c>
      <c r="AA61" s="3" t="str">
        <f t="shared" si="6"/>
        <v/>
      </c>
      <c r="AB61" s="3">
        <f>IF(SUMIF($F$16:F61,F61,$Z$16:$Z$156)&gt;0,G61&amp;" "&amp;"CEZA",G61)</f>
        <v>0</v>
      </c>
      <c r="AD61" s="2" t="b">
        <f>IF(COUNTIF($AB$16:AB61,AB61)=1,IF(AB61&lt;&gt;"MALIN CİNSİ",IF(AB61&lt;&gt;0,ROW(AB61),"")))</f>
        <v>0</v>
      </c>
      <c r="AF61" s="18" t="e">
        <f>SMALL($AD$16:$AD$156,ROWS($A$7:A52))</f>
        <v>#NUM!</v>
      </c>
    </row>
    <row r="62" spans="1:32" s="2" customFormat="1" ht="24.95" customHeight="1" x14ac:dyDescent="0.25">
      <c r="A62" s="25">
        <v>34</v>
      </c>
      <c r="B62" s="25"/>
      <c r="C62" s="26"/>
      <c r="D62" s="23"/>
      <c r="E62" s="15"/>
      <c r="F62" s="25"/>
      <c r="G62" s="24"/>
      <c r="H62" s="32"/>
      <c r="I62" s="31"/>
      <c r="J62" s="3"/>
      <c r="K62" s="29">
        <f t="shared" si="8"/>
        <v>0</v>
      </c>
      <c r="L62" s="22"/>
      <c r="M62" s="22" t="str">
        <f t="shared" si="1"/>
        <v>BOŞ</v>
      </c>
      <c r="N62" s="22">
        <f t="shared" ca="1" si="9"/>
        <v>0</v>
      </c>
      <c r="O62" s="2" t="str">
        <f ca="1">IFERROR(IF(COUNTIF($F$16:F62,F62)=1,IF(AND(_xlfn.DAYS(TODAY(),E62)&gt;34,Z62=0),"HATA"),"DOĞRU"),"HATA")</f>
        <v>DOĞRU</v>
      </c>
      <c r="P62" s="22" t="str">
        <f t="shared" si="5"/>
        <v>DOĞRU</v>
      </c>
      <c r="Q62" s="22"/>
      <c r="R62" s="22"/>
      <c r="S62" s="22"/>
      <c r="T62" s="22"/>
      <c r="U62" s="22"/>
      <c r="V62" s="22"/>
      <c r="W62" s="22"/>
      <c r="X62" s="22"/>
      <c r="Y62" s="3">
        <f>IFERROR(IF(COUNTIF($F$16:F62,F62)=1,IF(SUMIF($F$16:$F$156,F62,$K$16:$K$156)&gt;=4250000,4250,SUMIF($F$16:$F$156,F62,$K$16:$K$156)*0.001),0),"")</f>
        <v>0</v>
      </c>
      <c r="Z62" s="3" t="str">
        <f t="shared" ca="1" si="3"/>
        <v/>
      </c>
      <c r="AA62" s="3" t="str">
        <f t="shared" si="6"/>
        <v/>
      </c>
      <c r="AB62" s="3">
        <f>IF(SUMIF($F$16:F62,F62,$Z$16:$Z$156)&gt;0,G62&amp;" "&amp;"CEZA",G62)</f>
        <v>0</v>
      </c>
      <c r="AD62" s="2" t="b">
        <f>IF(COUNTIF($AB$16:AB62,AB62)=1,IF(AB62&lt;&gt;"MALIN CİNSİ",IF(AB62&lt;&gt;0,ROW(AB62),"")))</f>
        <v>0</v>
      </c>
      <c r="AF62" s="18" t="e">
        <f>SMALL($AD$16:$AD$156,ROWS($A$7:A53))</f>
        <v>#NUM!</v>
      </c>
    </row>
    <row r="63" spans="1:32" s="2" customFormat="1" ht="24.95" customHeight="1" x14ac:dyDescent="0.25">
      <c r="A63" s="25">
        <v>35</v>
      </c>
      <c r="B63" s="25"/>
      <c r="C63" s="26"/>
      <c r="D63" s="23"/>
      <c r="E63" s="15"/>
      <c r="F63" s="25"/>
      <c r="G63" s="24"/>
      <c r="H63" s="32"/>
      <c r="I63" s="31"/>
      <c r="J63" s="3"/>
      <c r="K63" s="29">
        <f t="shared" si="8"/>
        <v>0</v>
      </c>
      <c r="L63" s="22"/>
      <c r="M63" s="22" t="str">
        <f t="shared" si="1"/>
        <v>BOŞ</v>
      </c>
      <c r="N63" s="22">
        <f t="shared" ca="1" si="9"/>
        <v>0</v>
      </c>
      <c r="O63" s="2" t="str">
        <f ca="1">IFERROR(IF(COUNTIF($F$16:F63,F63)=1,IF(AND(_xlfn.DAYS(TODAY(),E63)&gt;34,Z63=0),"HATA"),"DOĞRU"),"HATA")</f>
        <v>DOĞRU</v>
      </c>
      <c r="P63" s="22" t="str">
        <f t="shared" si="5"/>
        <v>DOĞRU</v>
      </c>
      <c r="Q63" s="22"/>
      <c r="R63" s="22"/>
      <c r="S63" s="22"/>
      <c r="T63" s="22"/>
      <c r="U63" s="22"/>
      <c r="V63" s="22"/>
      <c r="W63" s="22"/>
      <c r="X63" s="22"/>
      <c r="Y63" s="3">
        <f>IFERROR(IF(COUNTIF($F$16:F63,F63)=1,IF(SUMIF($F$16:$F$156,F63,$K$16:$K$156)&gt;=4250000,4250,SUMIF($F$16:$F$156,F63,$K$16:$K$156)*0.001),0),"")</f>
        <v>0</v>
      </c>
      <c r="Z63" s="3" t="str">
        <f t="shared" ca="1" si="3"/>
        <v/>
      </c>
      <c r="AA63" s="3" t="str">
        <f t="shared" si="6"/>
        <v/>
      </c>
      <c r="AB63" s="3">
        <f>IF(SUMIF($F$16:F63,F63,$Z$16:$Z$156)&gt;0,G63&amp;" "&amp;"CEZA",G63)</f>
        <v>0</v>
      </c>
      <c r="AD63" s="2" t="b">
        <f>IF(COUNTIF($AB$16:AB63,AB63)=1,IF(AB63&lt;&gt;"MALIN CİNSİ",IF(AB63&lt;&gt;0,ROW(AB63),"")))</f>
        <v>0</v>
      </c>
      <c r="AF63" s="18" t="e">
        <f>SMALL($AD$16:$AD$156,ROWS($A$7:A54))</f>
        <v>#NUM!</v>
      </c>
    </row>
    <row r="64" spans="1:32" s="2" customFormat="1" ht="24.95" customHeight="1" x14ac:dyDescent="0.25">
      <c r="A64" s="25">
        <v>36</v>
      </c>
      <c r="B64" s="25"/>
      <c r="C64" s="26"/>
      <c r="D64" s="23"/>
      <c r="E64" s="15"/>
      <c r="F64" s="25"/>
      <c r="G64" s="24"/>
      <c r="H64" s="32"/>
      <c r="I64" s="31"/>
      <c r="J64" s="3"/>
      <c r="K64" s="29">
        <f t="shared" si="8"/>
        <v>0</v>
      </c>
      <c r="L64" s="22"/>
      <c r="M64" s="22" t="str">
        <f t="shared" si="1"/>
        <v>BOŞ</v>
      </c>
      <c r="N64" s="22">
        <f t="shared" ca="1" si="9"/>
        <v>0</v>
      </c>
      <c r="O64" s="2" t="str">
        <f ca="1">IFERROR(IF(COUNTIF($F$16:F64,F64)=1,IF(AND(_xlfn.DAYS(TODAY(),E64)&gt;34,Z64=0),"HATA"),"DOĞRU"),"HATA")</f>
        <v>DOĞRU</v>
      </c>
      <c r="P64" s="22" t="str">
        <f t="shared" si="5"/>
        <v>DOĞRU</v>
      </c>
      <c r="Q64" s="22"/>
      <c r="R64" s="22"/>
      <c r="S64" s="22"/>
      <c r="T64" s="22"/>
      <c r="U64" s="22"/>
      <c r="V64" s="22"/>
      <c r="W64" s="22"/>
      <c r="X64" s="22"/>
      <c r="Y64" s="3">
        <f>IFERROR(IF(COUNTIF($F$16:F64,F64)=1,IF(SUMIF($F$16:$F$156,F64,$K$16:$K$156)&gt;=4250000,4250,SUMIF($F$16:$F$156,F64,$K$16:$K$156)*0.001),0),"")</f>
        <v>0</v>
      </c>
      <c r="Z64" s="3" t="str">
        <f t="shared" ca="1" si="3"/>
        <v/>
      </c>
      <c r="AA64" s="3" t="str">
        <f t="shared" si="6"/>
        <v/>
      </c>
      <c r="AB64" s="3">
        <f>IF(SUMIF($F$16:F64,F64,$Z$16:$Z$156)&gt;0,G64&amp;" "&amp;"CEZA",G64)</f>
        <v>0</v>
      </c>
      <c r="AD64" s="2" t="b">
        <f>IF(COUNTIF($AB$16:AB64,AB64)=1,IF(AB64&lt;&gt;"MALIN CİNSİ",IF(AB64&lt;&gt;0,ROW(AB64),"")))</f>
        <v>0</v>
      </c>
      <c r="AF64" s="18" t="e">
        <f>SMALL($AD$16:$AD$156,ROWS($A$7:A55))</f>
        <v>#NUM!</v>
      </c>
    </row>
    <row r="65" spans="1:32" s="2" customFormat="1" ht="24.95" customHeight="1" x14ac:dyDescent="0.25">
      <c r="A65" s="25">
        <v>37</v>
      </c>
      <c r="B65" s="25"/>
      <c r="C65" s="26"/>
      <c r="D65" s="23"/>
      <c r="E65" s="15"/>
      <c r="F65" s="25"/>
      <c r="G65" s="24"/>
      <c r="H65" s="32"/>
      <c r="I65" s="31"/>
      <c r="J65" s="3"/>
      <c r="K65" s="29">
        <f t="shared" si="8"/>
        <v>0</v>
      </c>
      <c r="L65" s="22"/>
      <c r="M65" s="22" t="str">
        <f t="shared" si="1"/>
        <v>BOŞ</v>
      </c>
      <c r="N65" s="22">
        <f t="shared" ca="1" si="9"/>
        <v>0</v>
      </c>
      <c r="O65" s="2" t="str">
        <f ca="1">IFERROR(IF(COUNTIF($F$16:F65,F65)=1,IF(AND(_xlfn.DAYS(TODAY(),E65)&gt;34,Z65=0),"HATA"),"DOĞRU"),"HATA")</f>
        <v>DOĞRU</v>
      </c>
      <c r="P65" s="22" t="str">
        <f t="shared" si="5"/>
        <v>DOĞRU</v>
      </c>
      <c r="Q65" s="22"/>
      <c r="R65" s="22"/>
      <c r="S65" s="22"/>
      <c r="T65" s="22"/>
      <c r="U65" s="22"/>
      <c r="V65" s="22"/>
      <c r="W65" s="22"/>
      <c r="X65" s="22"/>
      <c r="Y65" s="3">
        <f>IFERROR(IF(COUNTIF($F$16:F65,F65)=1,IF(SUMIF($F$16:$F$156,F65,$K$16:$K$156)&gt;=4250000,4250,SUMIF($F$16:$F$156,F65,$K$16:$K$156)*0.001),0),"")</f>
        <v>0</v>
      </c>
      <c r="Z65" s="3" t="str">
        <f t="shared" ca="1" si="3"/>
        <v/>
      </c>
      <c r="AA65" s="3" t="str">
        <f t="shared" si="6"/>
        <v/>
      </c>
      <c r="AB65" s="3">
        <f>IF(SUMIF($F$16:F65,F65,$Z$16:$Z$156)&gt;0,G65&amp;" "&amp;"CEZA",G65)</f>
        <v>0</v>
      </c>
      <c r="AD65" s="2" t="b">
        <f>IF(COUNTIF($AB$16:AB65,AB65)=1,IF(AB65&lt;&gt;"MALIN CİNSİ",IF(AB65&lt;&gt;0,ROW(AB65),"")))</f>
        <v>0</v>
      </c>
      <c r="AF65" s="18" t="e">
        <f>SMALL($AD$16:$AD$156,ROWS($A$7:A56))</f>
        <v>#NUM!</v>
      </c>
    </row>
    <row r="66" spans="1:32" s="2" customFormat="1" ht="24.95" customHeight="1" x14ac:dyDescent="0.25">
      <c r="A66" s="25">
        <v>38</v>
      </c>
      <c r="B66" s="25"/>
      <c r="C66" s="26"/>
      <c r="D66" s="23"/>
      <c r="E66" s="15"/>
      <c r="F66" s="25"/>
      <c r="G66" s="24"/>
      <c r="H66" s="32"/>
      <c r="I66" s="31"/>
      <c r="J66" s="3"/>
      <c r="K66" s="29">
        <f t="shared" si="8"/>
        <v>0</v>
      </c>
      <c r="L66" s="22"/>
      <c r="M66" s="22" t="str">
        <f t="shared" si="1"/>
        <v>BOŞ</v>
      </c>
      <c r="N66" s="22">
        <f t="shared" ca="1" si="9"/>
        <v>0</v>
      </c>
      <c r="O66" s="2" t="str">
        <f ca="1">IFERROR(IF(COUNTIF($F$16:F66,F66)=1,IF(AND(_xlfn.DAYS(TODAY(),E66)&gt;34,Z66=0),"HATA"),"DOĞRU"),"HATA")</f>
        <v>DOĞRU</v>
      </c>
      <c r="P66" s="22" t="str">
        <f t="shared" si="5"/>
        <v>DOĞRU</v>
      </c>
      <c r="Q66" s="22"/>
      <c r="R66" s="22"/>
      <c r="S66" s="22"/>
      <c r="T66" s="22"/>
      <c r="U66" s="22"/>
      <c r="V66" s="22"/>
      <c r="W66" s="22"/>
      <c r="X66" s="22"/>
      <c r="Y66" s="3">
        <f>IFERROR(IF(COUNTIF($F$16:F66,F66)=1,IF(SUMIF($F$16:$F$156,F66,$K$16:$K$156)&gt;=4250000,4250,SUMIF($F$16:$F$156,F66,$K$16:$K$156)*0.001),0),"")</f>
        <v>0</v>
      </c>
      <c r="Z66" s="3" t="str">
        <f t="shared" ca="1" si="3"/>
        <v/>
      </c>
      <c r="AA66" s="3" t="str">
        <f t="shared" si="6"/>
        <v/>
      </c>
      <c r="AB66" s="3">
        <f>IF(SUMIF($F$16:F66,F66,$Z$16:$Z$156)&gt;0,G66&amp;" "&amp;"CEZA",G66)</f>
        <v>0</v>
      </c>
      <c r="AD66" s="2" t="b">
        <f>IF(COUNTIF($AB$16:AB66,AB66)=1,IF(AB66&lt;&gt;"MALIN CİNSİ",IF(AB66&lt;&gt;0,ROW(AB66),"")))</f>
        <v>0</v>
      </c>
      <c r="AF66" s="18" t="e">
        <f>SMALL($AD$16:$AD$156,ROWS($A$7:A57))</f>
        <v>#NUM!</v>
      </c>
    </row>
    <row r="67" spans="1:32" s="2" customFormat="1" ht="24.95" customHeight="1" x14ac:dyDescent="0.25">
      <c r="A67" s="25">
        <v>39</v>
      </c>
      <c r="B67" s="25"/>
      <c r="C67" s="26"/>
      <c r="D67" s="23"/>
      <c r="E67" s="15"/>
      <c r="F67" s="25"/>
      <c r="G67" s="24"/>
      <c r="H67" s="32"/>
      <c r="I67" s="31"/>
      <c r="J67" s="3"/>
      <c r="K67" s="29">
        <f t="shared" si="8"/>
        <v>0</v>
      </c>
      <c r="L67" s="22"/>
      <c r="M67" s="22" t="str">
        <f t="shared" si="1"/>
        <v>BOŞ</v>
      </c>
      <c r="N67" s="22">
        <f t="shared" ca="1" si="9"/>
        <v>0</v>
      </c>
      <c r="O67" s="2" t="str">
        <f ca="1">IFERROR(IF(COUNTIF($F$16:F67,F67)=1,IF(AND(_xlfn.DAYS(TODAY(),E67)&gt;34,Z67=0),"HATA"),"DOĞRU"),"HATA")</f>
        <v>DOĞRU</v>
      </c>
      <c r="P67" s="22" t="str">
        <f t="shared" si="5"/>
        <v>DOĞRU</v>
      </c>
      <c r="Q67" s="22"/>
      <c r="R67" s="22"/>
      <c r="S67" s="22"/>
      <c r="T67" s="22"/>
      <c r="U67" s="22"/>
      <c r="V67" s="22"/>
      <c r="W67" s="22"/>
      <c r="X67" s="22"/>
      <c r="Y67" s="3">
        <f>IFERROR(IF(COUNTIF($F$16:F67,F67)=1,IF(SUMIF($F$16:$F$156,F67,$K$16:$K$156)&gt;=4250000,4250,SUMIF($F$16:$F$156,F67,$K$16:$K$156)*0.001),0),"")</f>
        <v>0</v>
      </c>
      <c r="Z67" s="3" t="str">
        <f t="shared" ca="1" si="3"/>
        <v/>
      </c>
      <c r="AA67" s="3" t="str">
        <f t="shared" si="6"/>
        <v/>
      </c>
      <c r="AB67" s="3">
        <f>IF(SUMIF($F$16:F67,F67,$Z$16:$Z$156)&gt;0,G67&amp;" "&amp;"CEZA",G67)</f>
        <v>0</v>
      </c>
      <c r="AD67" s="2" t="b">
        <f>IF(COUNTIF($AB$16:AB67,AB67)=1,IF(AB67&lt;&gt;"MALIN CİNSİ",IF(AB67&lt;&gt;0,ROW(AB67),"")))</f>
        <v>0</v>
      </c>
      <c r="AF67" s="18" t="e">
        <f>SMALL($AD$16:$AD$156,ROWS($A$7:A58))</f>
        <v>#NUM!</v>
      </c>
    </row>
    <row r="68" spans="1:32" s="2" customFormat="1" ht="24.95" customHeight="1" x14ac:dyDescent="0.25">
      <c r="A68" s="25">
        <v>40</v>
      </c>
      <c r="B68" s="25"/>
      <c r="C68" s="26"/>
      <c r="D68" s="23"/>
      <c r="E68" s="15"/>
      <c r="F68" s="25"/>
      <c r="G68" s="24"/>
      <c r="H68" s="32"/>
      <c r="I68" s="31"/>
      <c r="J68" s="3"/>
      <c r="K68" s="29">
        <f t="shared" si="8"/>
        <v>0</v>
      </c>
      <c r="L68" s="22"/>
      <c r="M68" s="22" t="str">
        <f t="shared" si="1"/>
        <v>BOŞ</v>
      </c>
      <c r="N68" s="22">
        <f t="shared" ca="1" si="9"/>
        <v>0</v>
      </c>
      <c r="O68" s="2" t="str">
        <f ca="1">IFERROR(IF(COUNTIF($F$16:F68,F68)=1,IF(AND(_xlfn.DAYS(TODAY(),E68)&gt;34,Z68=0),"HATA"),"DOĞRU"),"HATA")</f>
        <v>DOĞRU</v>
      </c>
      <c r="P68" s="22" t="str">
        <f t="shared" si="5"/>
        <v>DOĞRU</v>
      </c>
      <c r="Q68" s="22"/>
      <c r="R68" s="22"/>
      <c r="S68" s="22"/>
      <c r="T68" s="22"/>
      <c r="U68" s="22"/>
      <c r="V68" s="22"/>
      <c r="W68" s="22"/>
      <c r="X68" s="22"/>
      <c r="Y68" s="3">
        <f>IFERROR(IF(COUNTIF($F$16:F68,F68)=1,IF(SUMIF($F$16:$F$156,F68,$K$16:$K$156)&gt;=4250000,4250,SUMIF($F$16:$F$156,F68,$K$16:$K$156)*0.001),0),"")</f>
        <v>0</v>
      </c>
      <c r="Z68" s="3" t="str">
        <f t="shared" ca="1" si="3"/>
        <v/>
      </c>
      <c r="AA68" s="3" t="str">
        <f t="shared" si="6"/>
        <v/>
      </c>
      <c r="AB68" s="3">
        <f>IF(SUMIF($F$16:F68,F68,$Z$16:$Z$156)&gt;0,G68&amp;" "&amp;"CEZA",G68)</f>
        <v>0</v>
      </c>
      <c r="AD68" s="2" t="b">
        <f>IF(COUNTIF($AB$16:AB68,AB68)=1,IF(AB68&lt;&gt;"MALIN CİNSİ",IF(AB68&lt;&gt;0,ROW(AB68),"")))</f>
        <v>0</v>
      </c>
      <c r="AF68" s="18" t="e">
        <f>SMALL($AD$16:$AD$156,ROWS($A$7:A59))</f>
        <v>#NUM!</v>
      </c>
    </row>
    <row r="69" spans="1:32" s="2" customFormat="1" ht="24.95" customHeight="1" x14ac:dyDescent="0.25">
      <c r="A69" s="25">
        <v>41</v>
      </c>
      <c r="B69" s="25"/>
      <c r="C69" s="26"/>
      <c r="D69" s="23"/>
      <c r="E69" s="15"/>
      <c r="F69" s="25"/>
      <c r="G69" s="24"/>
      <c r="H69" s="32"/>
      <c r="I69" s="31"/>
      <c r="J69" s="3"/>
      <c r="K69" s="29">
        <f t="shared" si="8"/>
        <v>0</v>
      </c>
      <c r="L69" s="22"/>
      <c r="M69" s="22" t="str">
        <f t="shared" si="1"/>
        <v>BOŞ</v>
      </c>
      <c r="N69" s="22">
        <f t="shared" ca="1" si="9"/>
        <v>0</v>
      </c>
      <c r="O69" s="2" t="str">
        <f ca="1">IFERROR(IF(COUNTIF($F$16:F69,F69)=1,IF(AND(_xlfn.DAYS(TODAY(),E69)&gt;34,Z69=0),"HATA"),"DOĞRU"),"HATA")</f>
        <v>DOĞRU</v>
      </c>
      <c r="P69" s="22" t="str">
        <f t="shared" si="5"/>
        <v>DOĞRU</v>
      </c>
      <c r="Q69" s="22"/>
      <c r="R69" s="22"/>
      <c r="S69" s="22"/>
      <c r="T69" s="22"/>
      <c r="U69" s="22"/>
      <c r="V69" s="22"/>
      <c r="W69" s="22"/>
      <c r="X69" s="22"/>
      <c r="Y69" s="3">
        <f>IFERROR(IF(COUNTIF($F$16:F69,F69)=1,IF(SUMIF($F$16:$F$156,F69,$K$16:$K$156)&gt;=4250000,4250,SUMIF($F$16:$F$156,F69,$K$16:$K$156)*0.001),0),"")</f>
        <v>0</v>
      </c>
      <c r="Z69" s="3" t="str">
        <f t="shared" ca="1" si="3"/>
        <v/>
      </c>
      <c r="AA69" s="3" t="str">
        <f t="shared" si="6"/>
        <v/>
      </c>
      <c r="AB69" s="3">
        <f>IF(SUMIF($F$16:F69,F69,$Z$16:$Z$156)&gt;0,G69&amp;" "&amp;"CEZA",G69)</f>
        <v>0</v>
      </c>
      <c r="AD69" s="2" t="b">
        <f>IF(COUNTIF($AB$16:AB69,AB69)=1,IF(AB69&lt;&gt;"MALIN CİNSİ",IF(AB69&lt;&gt;0,ROW(AB69),"")))</f>
        <v>0</v>
      </c>
      <c r="AF69" s="18" t="e">
        <f>SMALL($AD$16:$AD$156,ROWS($A$7:A60))</f>
        <v>#NUM!</v>
      </c>
    </row>
    <row r="70" spans="1:32" s="2" customFormat="1" ht="24.95" customHeight="1" x14ac:dyDescent="0.25">
      <c r="A70" s="25">
        <v>42</v>
      </c>
      <c r="B70" s="25"/>
      <c r="C70" s="26"/>
      <c r="D70" s="23"/>
      <c r="E70" s="15"/>
      <c r="F70" s="25"/>
      <c r="G70" s="24"/>
      <c r="H70" s="32"/>
      <c r="I70" s="31"/>
      <c r="J70" s="3"/>
      <c r="K70" s="29">
        <f t="shared" si="8"/>
        <v>0</v>
      </c>
      <c r="L70" s="22"/>
      <c r="M70" s="22" t="str">
        <f t="shared" si="1"/>
        <v>BOŞ</v>
      </c>
      <c r="N70" s="22">
        <f t="shared" ca="1" si="9"/>
        <v>0</v>
      </c>
      <c r="O70" s="2" t="str">
        <f ca="1">IFERROR(IF(COUNTIF($F$16:F70,F70)=1,IF(AND(_xlfn.DAYS(TODAY(),E70)&gt;34,Z70=0),"HATA"),"DOĞRU"),"HATA")</f>
        <v>DOĞRU</v>
      </c>
      <c r="P70" s="22" t="str">
        <f t="shared" si="5"/>
        <v>DOĞRU</v>
      </c>
      <c r="Q70" s="22"/>
      <c r="R70" s="22"/>
      <c r="S70" s="22"/>
      <c r="T70" s="22"/>
      <c r="U70" s="22"/>
      <c r="V70" s="22"/>
      <c r="W70" s="22"/>
      <c r="X70" s="22"/>
      <c r="Y70" s="3">
        <f>IFERROR(IF(COUNTIF($F$16:F70,F70)=1,IF(SUMIF($F$16:$F$156,F70,$K$16:$K$156)&gt;=4250000,4250,SUMIF($F$16:$F$156,F70,$K$16:$K$156)*0.001),0),"")</f>
        <v>0</v>
      </c>
      <c r="Z70" s="3" t="str">
        <f t="shared" ca="1" si="3"/>
        <v/>
      </c>
      <c r="AA70" s="3" t="str">
        <f t="shared" si="6"/>
        <v/>
      </c>
      <c r="AB70" s="3">
        <f>IF(SUMIF($F$16:F70,F70,$Z$16:$Z$156)&gt;0,G70&amp;" "&amp;"CEZA",G70)</f>
        <v>0</v>
      </c>
      <c r="AD70" s="2" t="b">
        <f>IF(COUNTIF($AB$16:AB70,AB70)=1,IF(AB70&lt;&gt;"MALIN CİNSİ",IF(AB70&lt;&gt;0,ROW(AB70),"")))</f>
        <v>0</v>
      </c>
      <c r="AF70" s="18" t="e">
        <f>SMALL($AD$16:$AD$156,ROWS($A$7:A61))</f>
        <v>#NUM!</v>
      </c>
    </row>
    <row r="71" spans="1:32" s="2" customFormat="1" ht="24.95" customHeight="1" x14ac:dyDescent="0.25">
      <c r="A71" s="25">
        <v>43</v>
      </c>
      <c r="B71" s="25"/>
      <c r="C71" s="26"/>
      <c r="D71" s="23"/>
      <c r="E71" s="15"/>
      <c r="F71" s="25"/>
      <c r="G71" s="24"/>
      <c r="H71" s="32"/>
      <c r="I71" s="31"/>
      <c r="J71" s="3"/>
      <c r="K71" s="29">
        <f t="shared" si="8"/>
        <v>0</v>
      </c>
      <c r="L71" s="22"/>
      <c r="M71" s="22" t="str">
        <f t="shared" si="1"/>
        <v>BOŞ</v>
      </c>
      <c r="N71" s="22">
        <f t="shared" ca="1" si="9"/>
        <v>0</v>
      </c>
      <c r="O71" s="2" t="str">
        <f ca="1">IFERROR(IF(COUNTIF($F$16:F71,F71)=1,IF(AND(_xlfn.DAYS(TODAY(),E71)&gt;34,Z71=0),"HATA"),"DOĞRU"),"HATA")</f>
        <v>DOĞRU</v>
      </c>
      <c r="P71" s="22" t="str">
        <f t="shared" si="5"/>
        <v>DOĞRU</v>
      </c>
      <c r="Q71" s="22"/>
      <c r="R71" s="22"/>
      <c r="S71" s="22"/>
      <c r="T71" s="22"/>
      <c r="U71" s="22"/>
      <c r="V71" s="22"/>
      <c r="W71" s="22"/>
      <c r="X71" s="22"/>
      <c r="Y71" s="3">
        <f>IFERROR(IF(COUNTIF($F$16:F71,F71)=1,IF(SUMIF($F$16:$F$156,F71,$K$16:$K$156)&gt;=4250000,4250,SUMIF($F$16:$F$156,F71,$K$16:$K$156)*0.001),0),"")</f>
        <v>0</v>
      </c>
      <c r="Z71" s="3" t="str">
        <f t="shared" ca="1" si="3"/>
        <v/>
      </c>
      <c r="AA71" s="3" t="str">
        <f t="shared" si="6"/>
        <v/>
      </c>
      <c r="AB71" s="3">
        <f>IF(SUMIF($F$16:F71,F71,$Z$16:$Z$156)&gt;0,G71&amp;" "&amp;"CEZA",G71)</f>
        <v>0</v>
      </c>
      <c r="AD71" s="2" t="b">
        <f>IF(COUNTIF($AB$16:AB71,AB71)=1,IF(AB71&lt;&gt;"MALIN CİNSİ",IF(AB71&lt;&gt;0,ROW(AB71),"")))</f>
        <v>0</v>
      </c>
      <c r="AF71" s="18" t="e">
        <f>SMALL($AD$16:$AD$156,ROWS($A$7:A62))</f>
        <v>#NUM!</v>
      </c>
    </row>
    <row r="72" spans="1:32" s="2" customFormat="1" ht="24.95" customHeight="1" x14ac:dyDescent="0.25">
      <c r="A72" s="25">
        <v>44</v>
      </c>
      <c r="B72" s="25"/>
      <c r="C72" s="26"/>
      <c r="D72" s="23"/>
      <c r="E72" s="15"/>
      <c r="F72" s="25"/>
      <c r="G72" s="24"/>
      <c r="H72" s="32"/>
      <c r="I72" s="31"/>
      <c r="J72" s="3"/>
      <c r="K72" s="29">
        <f t="shared" si="8"/>
        <v>0</v>
      </c>
      <c r="L72" s="22"/>
      <c r="M72" s="22" t="str">
        <f t="shared" si="1"/>
        <v>BOŞ</v>
      </c>
      <c r="N72" s="22">
        <f t="shared" ca="1" si="9"/>
        <v>0</v>
      </c>
      <c r="O72" s="2" t="str">
        <f ca="1">IFERROR(IF(COUNTIF($F$16:F72,F72)=1,IF(AND(_xlfn.DAYS(TODAY(),E72)&gt;34,Z72=0),"HATA"),"DOĞRU"),"HATA")</f>
        <v>DOĞRU</v>
      </c>
      <c r="P72" s="22" t="str">
        <f t="shared" si="5"/>
        <v>DOĞRU</v>
      </c>
      <c r="Q72" s="22"/>
      <c r="R72" s="22"/>
      <c r="S72" s="22"/>
      <c r="T72" s="22"/>
      <c r="U72" s="22"/>
      <c r="V72" s="22"/>
      <c r="W72" s="22"/>
      <c r="X72" s="22"/>
      <c r="Y72" s="3">
        <f>IFERROR(IF(COUNTIF($F$16:F72,F72)=1,IF(SUMIF($F$16:$F$156,F72,$K$16:$K$156)&gt;=4250000,4250,SUMIF($F$16:$F$156,F72,$K$16:$K$156)*0.001),0),"")</f>
        <v>0</v>
      </c>
      <c r="Z72" s="3" t="str">
        <f t="shared" ca="1" si="3"/>
        <v/>
      </c>
      <c r="AA72" s="3" t="str">
        <f t="shared" si="6"/>
        <v/>
      </c>
      <c r="AB72" s="3">
        <f>IF(SUMIF($F$16:F72,F72,$Z$16:$Z$156)&gt;0,G72&amp;" "&amp;"CEZA",G72)</f>
        <v>0</v>
      </c>
      <c r="AD72" s="2" t="b">
        <f>IF(COUNTIF($AB$16:AB72,AB72)=1,IF(AB72&lt;&gt;"MALIN CİNSİ",IF(AB72&lt;&gt;0,ROW(AB72),"")))</f>
        <v>0</v>
      </c>
      <c r="AF72" s="18" t="e">
        <f>SMALL($AD$16:$AD$156,ROWS($A$7:A63))</f>
        <v>#NUM!</v>
      </c>
    </row>
    <row r="73" spans="1:32" s="2" customFormat="1" ht="24.95" customHeight="1" x14ac:dyDescent="0.25">
      <c r="A73" s="25">
        <v>45</v>
      </c>
      <c r="B73" s="25"/>
      <c r="C73" s="26"/>
      <c r="D73" s="23"/>
      <c r="E73" s="15"/>
      <c r="F73" s="25"/>
      <c r="G73" s="24"/>
      <c r="H73" s="32"/>
      <c r="I73" s="31"/>
      <c r="J73" s="3"/>
      <c r="K73" s="29">
        <f t="shared" si="8"/>
        <v>0</v>
      </c>
      <c r="L73" s="22"/>
      <c r="M73" s="22" t="str">
        <f t="shared" si="1"/>
        <v>BOŞ</v>
      </c>
      <c r="N73" s="22">
        <f t="shared" ca="1" si="9"/>
        <v>0</v>
      </c>
      <c r="O73" s="2" t="str">
        <f ca="1">IFERROR(IF(COUNTIF($F$16:F73,F73)=1,IF(AND(_xlfn.DAYS(TODAY(),E73)&gt;34,Z73=0),"HATA"),"DOĞRU"),"HATA")</f>
        <v>DOĞRU</v>
      </c>
      <c r="P73" s="22" t="str">
        <f t="shared" si="5"/>
        <v>DOĞRU</v>
      </c>
      <c r="Q73" s="22"/>
      <c r="R73" s="22"/>
      <c r="S73" s="22"/>
      <c r="T73" s="22"/>
      <c r="U73" s="22"/>
      <c r="V73" s="22"/>
      <c r="W73" s="22"/>
      <c r="X73" s="22"/>
      <c r="Y73" s="3">
        <f>IFERROR(IF(COUNTIF($F$16:F73,F73)=1,IF(SUMIF($F$16:$F$156,F73,$K$16:$K$156)&gt;=4250000,4250,SUMIF($F$16:$F$156,F73,$K$16:$K$156)*0.001),0),"")</f>
        <v>0</v>
      </c>
      <c r="Z73" s="3" t="str">
        <f t="shared" ca="1" si="3"/>
        <v/>
      </c>
      <c r="AA73" s="3" t="str">
        <f t="shared" si="6"/>
        <v/>
      </c>
      <c r="AB73" s="3">
        <f>IF(SUMIF($F$16:F73,F73,$Z$16:$Z$156)&gt;0,G73&amp;" "&amp;"CEZA",G73)</f>
        <v>0</v>
      </c>
      <c r="AD73" s="2" t="b">
        <f>IF(COUNTIF($AB$16:AB73,AB73)=1,IF(AB73&lt;&gt;"MALIN CİNSİ",IF(AB73&lt;&gt;0,ROW(AB73),"")))</f>
        <v>0</v>
      </c>
      <c r="AF73" s="18" t="e">
        <f>SMALL($AD$16:$AD$156,ROWS($A$7:A64))</f>
        <v>#NUM!</v>
      </c>
    </row>
    <row r="74" spans="1:32" s="2" customFormat="1" ht="24.95" customHeight="1" x14ac:dyDescent="0.25">
      <c r="A74" s="25">
        <v>46</v>
      </c>
      <c r="B74" s="25"/>
      <c r="C74" s="26"/>
      <c r="D74" s="23"/>
      <c r="E74" s="15"/>
      <c r="F74" s="25"/>
      <c r="G74" s="24"/>
      <c r="H74" s="32"/>
      <c r="I74" s="31"/>
      <c r="J74" s="3"/>
      <c r="K74" s="29">
        <f t="shared" si="8"/>
        <v>0</v>
      </c>
      <c r="L74" s="22"/>
      <c r="M74" s="22" t="str">
        <f t="shared" si="1"/>
        <v>BOŞ</v>
      </c>
      <c r="N74" s="22">
        <f t="shared" ca="1" si="9"/>
        <v>0</v>
      </c>
      <c r="O74" s="2" t="str">
        <f ca="1">IFERROR(IF(COUNTIF($F$16:F74,F74)=1,IF(AND(_xlfn.DAYS(TODAY(),E74)&gt;34,Z74=0),"HATA"),"DOĞRU"),"HATA")</f>
        <v>DOĞRU</v>
      </c>
      <c r="P74" s="22" t="str">
        <f t="shared" si="5"/>
        <v>DOĞRU</v>
      </c>
      <c r="Q74" s="22"/>
      <c r="R74" s="22"/>
      <c r="S74" s="22"/>
      <c r="T74" s="22"/>
      <c r="U74" s="22"/>
      <c r="V74" s="22"/>
      <c r="W74" s="22"/>
      <c r="X74" s="22"/>
      <c r="Y74" s="3">
        <f>IFERROR(IF(COUNTIF($F$16:F74,F74)=1,IF(SUMIF($F$16:$F$156,F74,$K$16:$K$156)&gt;=4250000,4250,SUMIF($F$16:$F$156,F74,$K$16:$K$156)*0.001),0),"")</f>
        <v>0</v>
      </c>
      <c r="Z74" s="3" t="str">
        <f t="shared" ca="1" si="3"/>
        <v/>
      </c>
      <c r="AA74" s="3" t="str">
        <f t="shared" si="6"/>
        <v/>
      </c>
      <c r="AB74" s="3">
        <f>IF(SUMIF($F$16:F74,F74,$Z$16:$Z$156)&gt;0,G74&amp;" "&amp;"CEZA",G74)</f>
        <v>0</v>
      </c>
      <c r="AD74" s="2" t="b">
        <f>IF(COUNTIF($AB$16:AB74,AB74)=1,IF(AB74&lt;&gt;"MALIN CİNSİ",IF(AB74&lt;&gt;0,ROW(AB74),"")))</f>
        <v>0</v>
      </c>
      <c r="AF74" s="18" t="e">
        <f>SMALL($AD$16:$AD$156,ROWS($A$7:A65))</f>
        <v>#NUM!</v>
      </c>
    </row>
    <row r="75" spans="1:32" s="2" customFormat="1" ht="24.95" customHeight="1" x14ac:dyDescent="0.25">
      <c r="A75" s="25">
        <v>47</v>
      </c>
      <c r="B75" s="25"/>
      <c r="C75" s="26"/>
      <c r="D75" s="23"/>
      <c r="E75" s="15"/>
      <c r="F75" s="25"/>
      <c r="G75" s="24"/>
      <c r="H75" s="32"/>
      <c r="I75" s="31"/>
      <c r="J75" s="3"/>
      <c r="K75" s="29">
        <f t="shared" si="8"/>
        <v>0</v>
      </c>
      <c r="L75" s="22"/>
      <c r="M75" s="22" t="str">
        <f t="shared" si="1"/>
        <v>BOŞ</v>
      </c>
      <c r="N75" s="22">
        <f t="shared" ca="1" si="9"/>
        <v>0</v>
      </c>
      <c r="O75" s="2" t="str">
        <f ca="1">IFERROR(IF(COUNTIF($F$16:F75,F75)=1,IF(AND(_xlfn.DAYS(TODAY(),E75)&gt;34,Z75=0),"HATA"),"DOĞRU"),"HATA")</f>
        <v>DOĞRU</v>
      </c>
      <c r="P75" s="22" t="str">
        <f t="shared" si="5"/>
        <v>DOĞRU</v>
      </c>
      <c r="Q75" s="22"/>
      <c r="R75" s="22"/>
      <c r="S75" s="22"/>
      <c r="T75" s="22"/>
      <c r="U75" s="22"/>
      <c r="V75" s="22"/>
      <c r="W75" s="22"/>
      <c r="X75" s="22"/>
      <c r="Y75" s="3">
        <f>IFERROR(IF(COUNTIF($F$16:F75,F75)=1,IF(SUMIF($F$16:$F$156,F75,$K$16:$K$156)&gt;=4250000,4250,SUMIF($F$16:$F$156,F75,$K$16:$K$156)*0.001),0),"")</f>
        <v>0</v>
      </c>
      <c r="Z75" s="3" t="str">
        <f t="shared" ca="1" si="3"/>
        <v/>
      </c>
      <c r="AA75" s="3" t="str">
        <f t="shared" si="6"/>
        <v/>
      </c>
      <c r="AB75" s="3">
        <f>IF(SUMIF($F$16:F75,F75,$Z$16:$Z$156)&gt;0,G75&amp;" "&amp;"CEZA",G75)</f>
        <v>0</v>
      </c>
      <c r="AD75" s="2" t="b">
        <f>IF(COUNTIF($AB$16:AB75,AB75)=1,IF(AB75&lt;&gt;"MALIN CİNSİ",IF(AB75&lt;&gt;0,ROW(AB75),"")))</f>
        <v>0</v>
      </c>
      <c r="AF75" s="18" t="e">
        <f>SMALL($AD$16:$AD$156,ROWS($A$7:A66))</f>
        <v>#NUM!</v>
      </c>
    </row>
    <row r="76" spans="1:32" s="2" customFormat="1" ht="24.95" customHeight="1" x14ac:dyDescent="0.25">
      <c r="A76" s="25">
        <v>48</v>
      </c>
      <c r="B76" s="25"/>
      <c r="C76" s="26"/>
      <c r="D76" s="23"/>
      <c r="E76" s="15"/>
      <c r="F76" s="25"/>
      <c r="G76" s="24"/>
      <c r="H76" s="32"/>
      <c r="I76" s="31"/>
      <c r="J76" s="3"/>
      <c r="K76" s="29">
        <f t="shared" si="8"/>
        <v>0</v>
      </c>
      <c r="L76" s="22"/>
      <c r="M76" s="22" t="str">
        <f t="shared" si="1"/>
        <v>BOŞ</v>
      </c>
      <c r="N76" s="22">
        <f t="shared" ca="1" si="9"/>
        <v>0</v>
      </c>
      <c r="O76" s="2" t="str">
        <f ca="1">IFERROR(IF(COUNTIF($F$16:F76,F76)=1,IF(AND(_xlfn.DAYS(TODAY(),E76)&gt;34,Z76=0),"HATA"),"DOĞRU"),"HATA")</f>
        <v>DOĞRU</v>
      </c>
      <c r="P76" s="22" t="str">
        <f t="shared" si="5"/>
        <v>DOĞRU</v>
      </c>
      <c r="Q76" s="22"/>
      <c r="R76" s="22"/>
      <c r="S76" s="22"/>
      <c r="T76" s="22"/>
      <c r="U76" s="22"/>
      <c r="V76" s="22"/>
      <c r="W76" s="22"/>
      <c r="X76" s="22"/>
      <c r="Y76" s="3">
        <f>IFERROR(IF(COUNTIF($F$16:F76,F76)=1,IF(SUMIF($F$16:$F$156,F76,$K$16:$K$156)&gt;=4250000,4250,SUMIF($F$16:$F$156,F76,$K$16:$K$156)*0.001),0),"")</f>
        <v>0</v>
      </c>
      <c r="Z76" s="3" t="str">
        <f t="shared" ca="1" si="3"/>
        <v/>
      </c>
      <c r="AA76" s="3" t="str">
        <f t="shared" si="6"/>
        <v/>
      </c>
      <c r="AB76" s="3">
        <f>IF(SUMIF($F$16:F76,F76,$Z$16:$Z$156)&gt;0,G76&amp;" "&amp;"CEZA",G76)</f>
        <v>0</v>
      </c>
      <c r="AD76" s="2" t="b">
        <f>IF(COUNTIF($AB$16:AB76,AB76)=1,IF(AB76&lt;&gt;"MALIN CİNSİ",IF(AB76&lt;&gt;0,ROW(AB76),"")))</f>
        <v>0</v>
      </c>
      <c r="AF76" s="18" t="e">
        <f>SMALL($AD$16:$AD$156,ROWS($A$7:A67))</f>
        <v>#NUM!</v>
      </c>
    </row>
    <row r="77" spans="1:32" s="2" customFormat="1" ht="24.95" customHeight="1" x14ac:dyDescent="0.25">
      <c r="A77" s="25">
        <v>49</v>
      </c>
      <c r="B77" s="25"/>
      <c r="C77" s="26"/>
      <c r="D77" s="23"/>
      <c r="E77" s="15"/>
      <c r="F77" s="25"/>
      <c r="G77" s="24"/>
      <c r="H77" s="32"/>
      <c r="I77" s="31"/>
      <c r="J77" s="3"/>
      <c r="K77" s="29">
        <f t="shared" si="8"/>
        <v>0</v>
      </c>
      <c r="L77" s="22"/>
      <c r="M77" s="22" t="str">
        <f t="shared" si="1"/>
        <v>BOŞ</v>
      </c>
      <c r="N77" s="22">
        <f t="shared" ca="1" si="9"/>
        <v>0</v>
      </c>
      <c r="O77" s="2" t="str">
        <f ca="1">IFERROR(IF(COUNTIF($F$16:F77,F77)=1,IF(AND(_xlfn.DAYS(TODAY(),E77)&gt;34,Z77=0),"HATA"),"DOĞRU"),"HATA")</f>
        <v>DOĞRU</v>
      </c>
      <c r="P77" s="22" t="str">
        <f t="shared" si="5"/>
        <v>DOĞRU</v>
      </c>
      <c r="Q77" s="22"/>
      <c r="R77" s="22"/>
      <c r="S77" s="22"/>
      <c r="T77" s="22"/>
      <c r="U77" s="22"/>
      <c r="V77" s="22"/>
      <c r="W77" s="22"/>
      <c r="X77" s="22"/>
      <c r="Y77" s="3">
        <f>IFERROR(IF(COUNTIF($F$16:F77,F77)=1,IF(SUMIF($F$16:$F$156,F77,$K$16:$K$156)&gt;=4250000,4250,SUMIF($F$16:$F$156,F77,$K$16:$K$156)*0.001),0),"")</f>
        <v>0</v>
      </c>
      <c r="Z77" s="3" t="str">
        <f t="shared" ca="1" si="3"/>
        <v/>
      </c>
      <c r="AA77" s="3" t="str">
        <f t="shared" si="6"/>
        <v/>
      </c>
      <c r="AB77" s="3">
        <f>IF(SUMIF($F$16:F77,F77,$Z$16:$Z$156)&gt;0,G77&amp;" "&amp;"CEZA",G77)</f>
        <v>0</v>
      </c>
      <c r="AD77" s="2" t="b">
        <f>IF(COUNTIF($AB$16:AB77,AB77)=1,IF(AB77&lt;&gt;"MALIN CİNSİ",IF(AB77&lt;&gt;0,ROW(AB77),"")))</f>
        <v>0</v>
      </c>
      <c r="AF77" s="18" t="e">
        <f>SMALL($AD$16:$AD$156,ROWS($A$7:A68))</f>
        <v>#NUM!</v>
      </c>
    </row>
    <row r="78" spans="1:32" ht="24.95" customHeight="1" x14ac:dyDescent="0.25">
      <c r="A78" s="25">
        <v>50</v>
      </c>
      <c r="B78" s="25"/>
      <c r="C78" s="26"/>
      <c r="D78" s="23"/>
      <c r="E78" s="15"/>
      <c r="F78" s="25"/>
      <c r="G78" s="24"/>
      <c r="H78" s="32"/>
      <c r="I78" s="31"/>
      <c r="J78" s="3"/>
      <c r="K78" s="29">
        <f t="shared" si="8"/>
        <v>0</v>
      </c>
      <c r="M78" s="22" t="str">
        <f t="shared" si="1"/>
        <v>BOŞ</v>
      </c>
      <c r="N78" s="22">
        <f t="shared" ca="1" si="9"/>
        <v>0</v>
      </c>
      <c r="O78" s="2" t="str">
        <f ca="1">IFERROR(IF(COUNTIF($F$16:F78,F78)=1,IF(AND(_xlfn.DAYS(TODAY(),E78)&gt;34,Z78=0),"HATA"),"DOĞRU"),"HATA")</f>
        <v>DOĞRU</v>
      </c>
      <c r="P78" s="22" t="str">
        <f t="shared" si="5"/>
        <v>DOĞRU</v>
      </c>
      <c r="Y78" s="3">
        <f>IFERROR(IF(COUNTIF($F$16:F78,F78)=1,IF(SUMIF($F$16:$F$156,F78,$K$16:$K$156)&gt;=4250000,4250,SUMIF($F$16:$F$156,F78,$K$16:$K$156)*0.001),0),"")</f>
        <v>0</v>
      </c>
      <c r="Z78" s="3" t="str">
        <f t="shared" ca="1" si="3"/>
        <v/>
      </c>
      <c r="AA78" s="3" t="str">
        <f t="shared" si="6"/>
        <v/>
      </c>
      <c r="AB78" s="3">
        <f>IF(SUMIF($F$16:F78,F78,$Z$16:$Z$156)&gt;0,G78&amp;" "&amp;"CEZA",G78)</f>
        <v>0</v>
      </c>
      <c r="AD78" s="2" t="b">
        <f>IF(COUNTIF($AB$16:AB78,AB78)=1,IF(AB78&lt;&gt;"MALIN CİNSİ",IF(AB78&lt;&gt;0,ROW(AB78),"")))</f>
        <v>0</v>
      </c>
      <c r="AF78" s="18" t="e">
        <f>SMALL($AD$16:$AD$156,ROWS($A$7:A69))</f>
        <v>#NUM!</v>
      </c>
    </row>
    <row r="79" spans="1:32" ht="24.95" customHeight="1" x14ac:dyDescent="0.25">
      <c r="H79" s="35">
        <f>SUM(H53:H78)</f>
        <v>0</v>
      </c>
      <c r="I79" s="36">
        <f>SUM(I53:I78)</f>
        <v>0</v>
      </c>
      <c r="J79" s="14" t="s">
        <v>4</v>
      </c>
      <c r="K79" s="37">
        <f>SUM(K53:K78)</f>
        <v>0</v>
      </c>
      <c r="M79" s="22" t="str">
        <f t="shared" si="1"/>
        <v>BOŞ</v>
      </c>
      <c r="O79" s="2" t="str">
        <f ca="1">IFERROR(IF(COUNTIF($F$16:F79,F79)=1,IF(AND(_xlfn.DAYS(TODAY(),E79)&gt;34,Z79=0),"HATA"),"DOĞRU"),"HATA")</f>
        <v>DOĞRU</v>
      </c>
      <c r="P79" s="22" t="str">
        <f t="shared" si="5"/>
        <v>DOĞRU</v>
      </c>
      <c r="Y79" s="3">
        <f>IFERROR(IF(COUNTIF($F$16:F79,F79)=1,IF(SUMIF($F$16:$F$156,F79,$K$16:$K$156)&gt;=4250000,4250,SUMIF($F$16:$F$156,F79,$K$16:$K$156)*0.001),0),"")</f>
        <v>0</v>
      </c>
      <c r="Z79" s="3" t="str">
        <f t="shared" ca="1" si="3"/>
        <v/>
      </c>
      <c r="AA79" s="3" t="str">
        <f t="shared" si="6"/>
        <v/>
      </c>
      <c r="AB79" s="3">
        <f>IF(SUMIF($F$16:F79,F79,$Z$16:$Z$156)&gt;0,G79&amp;" "&amp;"CEZA",G79)</f>
        <v>0</v>
      </c>
      <c r="AD79" s="2" t="b">
        <f>IF(COUNTIF($AB$16:AB79,AB79)=1,IF(AB79&lt;&gt;"MALIN CİNSİ",IF(AB79&lt;&gt;0,ROW(AB79),"")))</f>
        <v>0</v>
      </c>
      <c r="AF79" s="18" t="e">
        <f>SMALL($AD$16:$AD$156,ROWS($A$7:A70))</f>
        <v>#NUM!</v>
      </c>
    </row>
    <row r="80" spans="1:32" ht="26.25" customHeight="1" x14ac:dyDescent="0.25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M80" s="22" t="str">
        <f t="shared" si="1"/>
        <v>BOŞ</v>
      </c>
      <c r="O80" s="2" t="str">
        <f ca="1">IFERROR(IF(COUNTIF($F$16:F80,F80)=1,IF(AND(_xlfn.DAYS(TODAY(),E80)&gt;34,Z80=0),"HATA"),"DOĞRU"),"HATA")</f>
        <v>DOĞRU</v>
      </c>
      <c r="P80" s="22" t="str">
        <f t="shared" si="5"/>
        <v>DOĞRU</v>
      </c>
      <c r="Y80" s="3">
        <f>IFERROR(IF(COUNTIF($F$16:F80,F80)=1,IF(SUMIF($F$16:$F$156,F80,$K$16:$K$156)&gt;=4250000,4250,SUMIF($F$16:$F$156,F80,$K$16:$K$156)*0.001),0),"")</f>
        <v>0</v>
      </c>
      <c r="Z80" s="3" t="str">
        <f t="shared" ca="1" si="3"/>
        <v/>
      </c>
      <c r="AA80" s="3" t="str">
        <f t="shared" si="6"/>
        <v/>
      </c>
      <c r="AB80" s="3">
        <f>IF(SUMIF($F$16:F80,F80,$Z$16:$Z$156)&gt;0,G80&amp;" "&amp;"CEZA",G80)</f>
        <v>0</v>
      </c>
      <c r="AD80" s="2" t="b">
        <f>IF(COUNTIF($AB$16:AB80,AB80)=1,IF(AB80&lt;&gt;"MALIN CİNSİ",IF(AB80&lt;&gt;0,ROW(AB80),"")))</f>
        <v>0</v>
      </c>
      <c r="AF80" s="18" t="e">
        <f>SMALL($AD$16:$AD$156,ROWS($A$7:A71))</f>
        <v>#NUM!</v>
      </c>
    </row>
    <row r="81" spans="1:32" x14ac:dyDescent="0.25">
      <c r="M81" s="22" t="str">
        <f t="shared" ref="M81:M144" si="10">IF(B81&lt;&gt;"",IF(AND(ISNONTEXT(K81),K81&lt;&gt;0,E81&lt;&gt;""),"DOĞRU","YANLIŞ"),"BOŞ")</f>
        <v>BOŞ</v>
      </c>
      <c r="O81" s="2" t="str">
        <f ca="1">IFERROR(IF(COUNTIF($F$16:F81,F81)=1,IF(AND(_xlfn.DAYS(TODAY(),E81)&gt;34,Z81=0),"HATA"),"DOĞRU"),"HATA")</f>
        <v>DOĞRU</v>
      </c>
      <c r="P81" s="22" t="str">
        <f t="shared" ref="P81:P144" si="11">IF(AND(B81&lt;&gt;"",K81&lt;&gt;""),IFERROR(DATEVALUE(E81),"DOĞRU"),"DOĞRU")</f>
        <v>DOĞRU</v>
      </c>
      <c r="Y81" s="3">
        <f>IFERROR(IF(COUNTIF($F$16:F81,F81)=1,IF(SUMIF($F$16:$F$156,F81,$K$16:$K$156)&gt;=4250000,4250,SUMIF($F$16:$F$156,F81,$K$16:$K$156)*0.001),0),"")</f>
        <v>0</v>
      </c>
      <c r="Z81" s="3" t="str">
        <f t="shared" ref="Z81:Z144" ca="1" si="12">IF(B81="","",IF(AND(WEEKDAY(TODAY(),2)=1,_xlfn.DAYS(TODAY(),E81)&lt;VLOOKUP(MONTH(TODAY()),$AN$1:$AP$12,3,0)),0,IF(AND(WEEKDAY(TODAY()-1,2)=7,E81=TODAY()-31),0,IF(AND(WEEKDAY(TODAY()-2,2)=6,E81=TODAY()-31),0,IF(AND(WEEKDAY(TODAY()-2,2)=6,E81=TODAY()-32),0,IF(E81&gt;=TODAY()-30,0,IF(AND(DAY(E81)=DAY($AB$7),E81&gt;TODAY()-56),0,Y81/2)))))))</f>
        <v/>
      </c>
      <c r="AA81" s="3" t="str">
        <f t="shared" ref="AA81:AA89" si="13">IF(B81="","",Y81+Z81)</f>
        <v/>
      </c>
      <c r="AB81" s="3">
        <f>IF(SUMIF($F$16:F81,F81,$Z$16:$Z$156)&gt;0,G81&amp;" "&amp;"CEZA",G81)</f>
        <v>0</v>
      </c>
      <c r="AD81" s="2" t="b">
        <f>IF(COUNTIF($AB$16:AB81,AB81)=1,IF(AB81&lt;&gt;"MALIN CİNSİ",IF(AB81&lt;&gt;0,ROW(AB81),"")))</f>
        <v>0</v>
      </c>
      <c r="AF81" s="18" t="e">
        <f>SMALL($AD$16:$AD$156,ROWS($A$7:A72))</f>
        <v>#NUM!</v>
      </c>
    </row>
    <row r="82" spans="1:32" ht="16.5" thickBot="1" x14ac:dyDescent="0.3">
      <c r="M82" s="22" t="str">
        <f t="shared" si="10"/>
        <v>BOŞ</v>
      </c>
      <c r="O82" s="2" t="str">
        <f ca="1">IFERROR(IF(COUNTIF($F$16:F82,F82)=1,IF(AND(_xlfn.DAYS(TODAY(),E82)&gt;34,Z82=0),"HATA"),"DOĞRU"),"HATA")</f>
        <v>DOĞRU</v>
      </c>
      <c r="P82" s="22" t="str">
        <f t="shared" si="11"/>
        <v>DOĞRU</v>
      </c>
      <c r="Y82" s="3">
        <f>IFERROR(IF(COUNTIF($F$16:F82,F82)=1,IF(SUMIF($F$16:$F$156,F82,$K$16:$K$156)&gt;=4250000,4250,SUMIF($F$16:$F$156,F82,$K$16:$K$156)*0.001),0),"")</f>
        <v>0</v>
      </c>
      <c r="Z82" s="3" t="str">
        <f t="shared" ca="1" si="12"/>
        <v/>
      </c>
      <c r="AA82" s="3" t="str">
        <f t="shared" si="13"/>
        <v/>
      </c>
      <c r="AB82" s="3">
        <f>IF(SUMIF($F$16:F82,F82,$Z$16:$Z$156)&gt;0,G82&amp;" "&amp;"CEZA",G82)</f>
        <v>0</v>
      </c>
      <c r="AD82" s="2" t="b">
        <f>IF(COUNTIF($AB$16:AB82,AB82)=1,IF(AB82&lt;&gt;"MALIN CİNSİ",IF(AB82&lt;&gt;0,ROW(AB82),"")))</f>
        <v>0</v>
      </c>
      <c r="AF82" s="18" t="e">
        <f>SMALL($AD$16:$AD$156,ROWS($A$7:A73))</f>
        <v>#NUM!</v>
      </c>
    </row>
    <row r="83" spans="1:32" x14ac:dyDescent="0.25">
      <c r="A83" s="57" t="s">
        <v>5</v>
      </c>
      <c r="B83" s="58"/>
      <c r="C83" s="58"/>
      <c r="D83" s="58"/>
      <c r="E83" s="58"/>
      <c r="F83" s="58"/>
      <c r="G83" s="58"/>
      <c r="H83" s="58"/>
      <c r="I83" s="58"/>
      <c r="J83" s="58"/>
      <c r="K83" s="59"/>
      <c r="M83" s="22" t="str">
        <f t="shared" si="10"/>
        <v>BOŞ</v>
      </c>
      <c r="O83" s="2" t="str">
        <f ca="1">IFERROR(IF(COUNTIF($F$16:F83,F83)=1,IF(AND(_xlfn.DAYS(TODAY(),E83)&gt;34,Z83=0),"HATA"),"DOĞRU"),"HATA")</f>
        <v>DOĞRU</v>
      </c>
      <c r="P83" s="22" t="str">
        <f t="shared" si="11"/>
        <v>DOĞRU</v>
      </c>
      <c r="Y83" s="3">
        <f>IFERROR(IF(COUNTIF($F$16:F83,F83)=1,IF(SUMIF($F$16:$F$156,F83,$K$16:$K$156)&gt;=4250000,4250,SUMIF($F$16:$F$156,F83,$K$16:$K$156)*0.001),0),"")</f>
        <v>0</v>
      </c>
      <c r="Z83" s="3" t="str">
        <f t="shared" ca="1" si="12"/>
        <v/>
      </c>
      <c r="AA83" s="3" t="str">
        <f t="shared" si="13"/>
        <v/>
      </c>
      <c r="AB83" s="3">
        <f>IF(SUMIF($F$16:F83,F83,$Z$16:$Z$156)&gt;0,G83&amp;" "&amp;"CEZA",G83)</f>
        <v>0</v>
      </c>
      <c r="AD83" s="2" t="b">
        <f>IF(COUNTIF($AB$16:AB83,AB83)=1,IF(AB83&lt;&gt;"MALIN CİNSİ",IF(AB83&lt;&gt;0,ROW(AB83),"")))</f>
        <v>0</v>
      </c>
      <c r="AF83" s="18" t="e">
        <f>SMALL($AD$16:$AD$156,ROWS($A$7:A74))</f>
        <v>#NUM!</v>
      </c>
    </row>
    <row r="84" spans="1:32" x14ac:dyDescent="0.25">
      <c r="A84" s="60"/>
      <c r="B84" s="61"/>
      <c r="C84" s="61"/>
      <c r="D84" s="61"/>
      <c r="E84" s="61"/>
      <c r="F84" s="61"/>
      <c r="G84" s="61"/>
      <c r="H84" s="61"/>
      <c r="I84" s="61"/>
      <c r="J84" s="61"/>
      <c r="K84" s="62"/>
      <c r="M84" s="22" t="str">
        <f t="shared" si="10"/>
        <v>BOŞ</v>
      </c>
      <c r="O84" s="2" t="str">
        <f ca="1">IFERROR(IF(COUNTIF($F$16:F84,F84)=1,IF(AND(_xlfn.DAYS(TODAY(),E84)&gt;34,Z84=0),"HATA"),"DOĞRU"),"HATA")</f>
        <v>DOĞRU</v>
      </c>
      <c r="P84" s="22" t="str">
        <f t="shared" si="11"/>
        <v>DOĞRU</v>
      </c>
      <c r="Y84" s="3">
        <f>IFERROR(IF(COUNTIF($F$16:F84,F84)=1,IF(SUMIF($F$16:$F$156,F84,$K$16:$K$156)&gt;=4250000,4250,SUMIF($F$16:$F$156,F84,$K$16:$K$156)*0.001),0),"")</f>
        <v>0</v>
      </c>
      <c r="Z84" s="3" t="str">
        <f t="shared" ca="1" si="12"/>
        <v/>
      </c>
      <c r="AA84" s="3" t="str">
        <f t="shared" si="13"/>
        <v/>
      </c>
      <c r="AB84" s="3">
        <f>IF(SUMIF($F$16:F84,F84,$Z$16:$Z$156)&gt;0,G84&amp;" "&amp;"CEZA",G84)</f>
        <v>0</v>
      </c>
      <c r="AD84" s="2" t="b">
        <f>IF(COUNTIF($AB$16:AB84,AB84)=1,IF(AB84&lt;&gt;"MALIN CİNSİ",IF(AB84&lt;&gt;0,ROW(AB84),"")))</f>
        <v>0</v>
      </c>
      <c r="AF84" s="18" t="e">
        <f>SMALL($AD$16:$AD$156,ROWS($A$7:A75))</f>
        <v>#NUM!</v>
      </c>
    </row>
    <row r="85" spans="1:32" x14ac:dyDescent="0.25">
      <c r="A85" s="60"/>
      <c r="B85" s="61"/>
      <c r="C85" s="61"/>
      <c r="D85" s="61"/>
      <c r="E85" s="61"/>
      <c r="F85" s="61"/>
      <c r="G85" s="61"/>
      <c r="H85" s="61"/>
      <c r="I85" s="61"/>
      <c r="J85" s="61"/>
      <c r="K85" s="62"/>
      <c r="M85" s="22" t="str">
        <f t="shared" si="10"/>
        <v>BOŞ</v>
      </c>
      <c r="O85" s="2" t="str">
        <f ca="1">IFERROR(IF(COUNTIF($F$16:F85,F85)=1,IF(AND(_xlfn.DAYS(TODAY(),E85)&gt;34,Z85=0),"HATA"),"DOĞRU"),"HATA")</f>
        <v>DOĞRU</v>
      </c>
      <c r="P85" s="22" t="str">
        <f t="shared" si="11"/>
        <v>DOĞRU</v>
      </c>
      <c r="Y85" s="3">
        <f>IFERROR(IF(COUNTIF($F$16:F85,F85)=1,IF(SUMIF($F$16:$F$156,F85,$K$16:$K$156)&gt;=4250000,4250,SUMIF($F$16:$F$156,F85,$K$16:$K$156)*0.001),0),"")</f>
        <v>0</v>
      </c>
      <c r="Z85" s="3" t="str">
        <f t="shared" ca="1" si="12"/>
        <v/>
      </c>
      <c r="AA85" s="3" t="str">
        <f t="shared" si="13"/>
        <v/>
      </c>
      <c r="AB85" s="3">
        <f>IF(SUMIF($F$16:F85,F85,$Z$16:$Z$156)&gt;0,G85&amp;" "&amp;"CEZA",G85)</f>
        <v>0</v>
      </c>
      <c r="AD85" s="2" t="b">
        <f>IF(COUNTIF($AB$16:AB85,AB85)=1,IF(AB85&lt;&gt;"MALIN CİNSİ",IF(AB85&lt;&gt;0,ROW(AB85),"")))</f>
        <v>0</v>
      </c>
      <c r="AF85" s="18" t="e">
        <f>SMALL($AD$16:$AD$156,ROWS($A$7:A76))</f>
        <v>#NUM!</v>
      </c>
    </row>
    <row r="86" spans="1:32" x14ac:dyDescent="0.25">
      <c r="A86" s="60"/>
      <c r="B86" s="61"/>
      <c r="C86" s="61"/>
      <c r="D86" s="61"/>
      <c r="E86" s="61"/>
      <c r="F86" s="61"/>
      <c r="G86" s="61"/>
      <c r="H86" s="61"/>
      <c r="I86" s="61"/>
      <c r="J86" s="61"/>
      <c r="K86" s="62"/>
      <c r="M86" s="22" t="str">
        <f t="shared" si="10"/>
        <v>BOŞ</v>
      </c>
      <c r="O86" s="2" t="str">
        <f ca="1">IFERROR(IF(COUNTIF($F$16:F86,F86)=1,IF(AND(_xlfn.DAYS(TODAY(),E86)&gt;34,Z86=0),"HATA"),"DOĞRU"),"HATA")</f>
        <v>DOĞRU</v>
      </c>
      <c r="P86" s="22" t="str">
        <f t="shared" si="11"/>
        <v>DOĞRU</v>
      </c>
      <c r="Y86" s="3">
        <f>IFERROR(IF(COUNTIF($F$16:F86,F86)=1,IF(SUMIF($F$16:$F$156,F86,$K$16:$K$156)&gt;=4250000,4250,SUMIF($F$16:$F$156,F86,$K$16:$K$156)*0.001),0),"")</f>
        <v>0</v>
      </c>
      <c r="Z86" s="3" t="str">
        <f t="shared" ca="1" si="12"/>
        <v/>
      </c>
      <c r="AA86" s="3" t="str">
        <f t="shared" si="13"/>
        <v/>
      </c>
      <c r="AB86" s="3">
        <f>IF(SUMIF($F$16:F86,F86,$Z$16:$Z$156)&gt;0,G86&amp;" "&amp;"CEZA",G86)</f>
        <v>0</v>
      </c>
      <c r="AD86" s="2" t="b">
        <f>IF(COUNTIF($AB$16:AB86,AB86)=1,IF(AB86&lt;&gt;"MALIN CİNSİ",IF(AB86&lt;&gt;0,ROW(AB86),"")))</f>
        <v>0</v>
      </c>
      <c r="AF86" s="18" t="e">
        <f>SMALL($AD$16:$AD$156,ROWS($A$7:A77))</f>
        <v>#NUM!</v>
      </c>
    </row>
    <row r="87" spans="1:32" ht="20.25" customHeight="1" thickBot="1" x14ac:dyDescent="0.3">
      <c r="A87" s="63"/>
      <c r="B87" s="64"/>
      <c r="C87" s="64"/>
      <c r="D87" s="64"/>
      <c r="E87" s="64"/>
      <c r="F87" s="64"/>
      <c r="G87" s="64"/>
      <c r="H87" s="64"/>
      <c r="I87" s="64"/>
      <c r="J87" s="64"/>
      <c r="K87" s="65"/>
      <c r="M87" s="22" t="str">
        <f t="shared" si="10"/>
        <v>BOŞ</v>
      </c>
      <c r="O87" s="2" t="str">
        <f ca="1">IFERROR(IF(COUNTIF($F$16:F87,F87)=1,IF(AND(_xlfn.DAYS(TODAY(),E87)&gt;34,Z87=0),"HATA"),"DOĞRU"),"HATA")</f>
        <v>DOĞRU</v>
      </c>
      <c r="P87" s="22" t="str">
        <f t="shared" si="11"/>
        <v>DOĞRU</v>
      </c>
      <c r="Y87" s="3">
        <f>IFERROR(IF(COUNTIF($F$16:F87,F87)=1,IF(SUMIF($F$16:$F$156,F87,$K$16:$K$156)&gt;=4250000,4250,SUMIF($F$16:$F$156,F87,$K$16:$K$156)*0.001),0),"")</f>
        <v>0</v>
      </c>
      <c r="Z87" s="3" t="str">
        <f t="shared" ca="1" si="12"/>
        <v/>
      </c>
      <c r="AA87" s="3" t="str">
        <f t="shared" si="13"/>
        <v/>
      </c>
      <c r="AB87" s="3">
        <f>IF(SUMIF($F$16:F87,F87,$Z$16:$Z$156)&gt;0,G87&amp;" "&amp;"CEZA",G87)</f>
        <v>0</v>
      </c>
      <c r="AD87" s="2" t="b">
        <f>IF(COUNTIF($AB$16:AB87,AB87)=1,IF(AB87&lt;&gt;"MALIN CİNSİ",IF(AB87&lt;&gt;0,ROW(AB87),"")))</f>
        <v>0</v>
      </c>
      <c r="AF87" s="18" t="e">
        <f>SMALL($AD$16:$AD$156,ROWS($A$7:A78))</f>
        <v>#NUM!</v>
      </c>
    </row>
    <row r="88" spans="1:32" ht="24.95" customHeight="1" x14ac:dyDescent="0.25">
      <c r="A88" s="66" t="s">
        <v>7</v>
      </c>
      <c r="B88" s="66"/>
      <c r="C88" s="66"/>
      <c r="D88" s="66"/>
      <c r="E88" s="66"/>
      <c r="F88" s="66"/>
      <c r="G88" s="66"/>
      <c r="H88" s="67" t="s">
        <v>11</v>
      </c>
      <c r="I88" s="67"/>
      <c r="J88" s="67"/>
      <c r="K88" s="67"/>
      <c r="M88" s="22" t="str">
        <f t="shared" si="10"/>
        <v>BOŞ</v>
      </c>
      <c r="O88" s="2" t="str">
        <f ca="1">IFERROR(IF(COUNTIF($F$16:F88,F88)=1,IF(AND(_xlfn.DAYS(TODAY(),E88)&gt;34,Z88=0),"HATA"),"DOĞRU"),"HATA")</f>
        <v>DOĞRU</v>
      </c>
      <c r="P88" s="22" t="str">
        <f t="shared" si="11"/>
        <v>DOĞRU</v>
      </c>
      <c r="Y88" s="3">
        <f>IFERROR(IF(COUNTIF($F$16:F88,F88)=1,IF(SUMIF($F$16:$F$156,F88,$K$16:$K$156)&gt;=4250000,4250,SUMIF($F$16:$F$156,F88,$K$16:$K$156)*0.001),0),"")</f>
        <v>0</v>
      </c>
      <c r="Z88" s="3" t="str">
        <f t="shared" ca="1" si="12"/>
        <v/>
      </c>
      <c r="AA88" s="3" t="str">
        <f t="shared" si="13"/>
        <v/>
      </c>
      <c r="AB88" s="3">
        <f>IF(SUMIF($F$16:F88,F88,$Z$16:$Z$156)&gt;0,G88&amp;" "&amp;"CEZA",G88)</f>
        <v>0</v>
      </c>
      <c r="AD88" s="2" t="b">
        <f>IF(COUNTIF($AB$16:AB88,AB88)=1,IF(AB88&lt;&gt;"MALIN CİNSİ",IF(AB88&lt;&gt;0,ROW(AB88),"")))</f>
        <v>0</v>
      </c>
      <c r="AF88" s="18" t="e">
        <f>SMALL($AD$16:$AD$156,ROWS($A$7:A79))</f>
        <v>#NUM!</v>
      </c>
    </row>
    <row r="89" spans="1:32" ht="24.95" customHeight="1" x14ac:dyDescent="0.25">
      <c r="A89" s="73" t="str">
        <f>A13</f>
        <v/>
      </c>
      <c r="B89" s="74"/>
      <c r="C89" s="74"/>
      <c r="D89" s="74"/>
      <c r="E89" s="74"/>
      <c r="F89" s="74"/>
      <c r="G89" s="75"/>
      <c r="H89" s="66" t="str">
        <f>H13</f>
        <v>/</v>
      </c>
      <c r="I89" s="66"/>
      <c r="J89" s="66"/>
      <c r="K89" s="66"/>
      <c r="M89" s="22" t="str">
        <f t="shared" si="10"/>
        <v>BOŞ</v>
      </c>
      <c r="O89" s="2" t="str">
        <f ca="1">IFERROR(IF(COUNTIF($F$16:F89,F89)=1,IF(AND(_xlfn.DAYS(TODAY(),E89)&gt;34,Z89=0),"HATA"),"DOĞRU"),"HATA")</f>
        <v>DOĞRU</v>
      </c>
      <c r="P89" s="22" t="str">
        <f t="shared" si="11"/>
        <v>DOĞRU</v>
      </c>
      <c r="Y89" s="3">
        <f>IFERROR(IF(COUNTIF($F$16:F89,F89)=1,IF(SUMIF($F$16:$F$156,F89,$K$16:$K$156)&gt;=4250000,4250,SUMIF($F$16:$F$156,F89,$K$16:$K$156)*0.001),0),"")</f>
        <v>0</v>
      </c>
      <c r="Z89" s="3" t="str">
        <f t="shared" ca="1" si="12"/>
        <v/>
      </c>
      <c r="AA89" s="3" t="str">
        <f t="shared" si="13"/>
        <v/>
      </c>
      <c r="AB89" s="3">
        <f>IF(SUMIF($F$16:F89,F89,$Z$16:$Z$156)&gt;0,G89&amp;" "&amp;"CEZA",G89)</f>
        <v>0</v>
      </c>
      <c r="AD89" s="2" t="b">
        <f>IF(COUNTIF($AB$16:AB89,AB89)=1,IF(AB89&lt;&gt;"MALIN CİNSİ",IF(AB89&lt;&gt;0,ROW(AB89),"")))</f>
        <v>0</v>
      </c>
      <c r="AF89" s="18" t="e">
        <f>SMALL($AD$16:$AD$156,ROWS($A$7:A80))</f>
        <v>#NUM!</v>
      </c>
    </row>
    <row r="90" spans="1:32" x14ac:dyDescent="0.25">
      <c r="A90" s="72" t="s">
        <v>10</v>
      </c>
      <c r="B90" s="70" t="s">
        <v>8</v>
      </c>
      <c r="C90" s="78" t="s">
        <v>6</v>
      </c>
      <c r="D90" s="70" t="s">
        <v>0</v>
      </c>
      <c r="E90" s="70" t="s">
        <v>13</v>
      </c>
      <c r="F90" s="70" t="s">
        <v>12</v>
      </c>
      <c r="G90" s="70" t="s">
        <v>1</v>
      </c>
      <c r="H90" s="76" t="s">
        <v>14</v>
      </c>
      <c r="I90" s="70" t="s">
        <v>2</v>
      </c>
      <c r="J90" s="71" t="s">
        <v>3</v>
      </c>
      <c r="K90" s="70" t="s">
        <v>9</v>
      </c>
      <c r="M90" s="22" t="str">
        <f t="shared" si="10"/>
        <v>YANLIŞ</v>
      </c>
      <c r="O90" s="2" t="str">
        <f ca="1">IFERROR(IF(COUNTIF($F$16:F90,F90)=1,IF(AND(_xlfn.DAYS(TODAY(),E90)&gt;34,Z90=0),"HATA"),"DOĞRU"),"HATA")</f>
        <v>DOĞRU</v>
      </c>
      <c r="P90" s="22" t="str">
        <f t="shared" si="11"/>
        <v>DOĞRU</v>
      </c>
      <c r="Y90" s="3">
        <f>IFERROR(IF(COUNTIF($F$16:F90,F90)=1,IF(SUMIF($F$16:$F$156,F90,$K$16:$K$156)&gt;=4250000,4250,SUMIF($F$16:$F$156,F90,$K$16:$K$156)*0.001),0),"")</f>
        <v>0</v>
      </c>
      <c r="Z90" s="3"/>
      <c r="AA90" s="3"/>
      <c r="AB90" s="3"/>
      <c r="AD90" s="2" t="b">
        <f>IF(COUNTIF($AB$16:AB90,AB90)=1,IF(AB90&lt;&gt;"MALIN CİNSİ",IF(AB90&lt;&gt;0,ROW(AB90),"")))</f>
        <v>0</v>
      </c>
      <c r="AF90" s="18" t="e">
        <f>SMALL($AD$16:$AD$156,ROWS($A$7:A81))</f>
        <v>#NUM!</v>
      </c>
    </row>
    <row r="91" spans="1:32" x14ac:dyDescent="0.25">
      <c r="A91" s="72"/>
      <c r="B91" s="72"/>
      <c r="C91" s="78"/>
      <c r="D91" s="72"/>
      <c r="E91" s="72"/>
      <c r="F91" s="72"/>
      <c r="G91" s="70"/>
      <c r="H91" s="77"/>
      <c r="I91" s="70"/>
      <c r="J91" s="70"/>
      <c r="K91" s="70"/>
      <c r="M91" s="22" t="str">
        <f t="shared" si="10"/>
        <v>BOŞ</v>
      </c>
      <c r="O91" s="2" t="str">
        <f ca="1">IFERROR(IF(COUNTIF($F$16:F91,F91)=1,IF(AND(_xlfn.DAYS(TODAY(),E91)&gt;34,Z91=0),"HATA"),"DOĞRU"),"HATA")</f>
        <v>DOĞRU</v>
      </c>
      <c r="P91" s="22" t="str">
        <f t="shared" si="11"/>
        <v>DOĞRU</v>
      </c>
      <c r="Y91" s="3">
        <f>IFERROR(IF(COUNTIF($F$16:F91,F91)=1,IF(SUMIF($F$16:$F$156,F91,$K$16:$K$156)&gt;=4250000,4250,SUMIF($F$16:$F$156,F91,$K$16:$K$156)*0.001),0),"")</f>
        <v>0</v>
      </c>
      <c r="Z91" s="3" t="str">
        <f t="shared" ca="1" si="12"/>
        <v/>
      </c>
      <c r="AA91" s="3" t="str">
        <f t="shared" ref="AA91:AA144" si="14">IF(B91="","",Y91+Z91)</f>
        <v/>
      </c>
      <c r="AB91" s="3">
        <f>IF(SUMIF($F$16:F91,F91,$Z$16:$Z$156)&gt;0,G91&amp;" "&amp;"CEZA",G91)</f>
        <v>0</v>
      </c>
      <c r="AD91" s="2" t="b">
        <f>IF(COUNTIF($AB$16:AB91,AB91)=1,IF(AB91&lt;&gt;"MALIN CİNSİ",IF(AB91&lt;&gt;0,ROW(AB91),"")))</f>
        <v>0</v>
      </c>
      <c r="AF91" s="18" t="e">
        <f>SMALL($AD$16:$AD$156,ROWS($A$7:A82))</f>
        <v>#NUM!</v>
      </c>
    </row>
    <row r="92" spans="1:32" ht="24.95" customHeight="1" x14ac:dyDescent="0.25">
      <c r="A92" s="25"/>
      <c r="B92" s="68" t="s">
        <v>27</v>
      </c>
      <c r="C92" s="69"/>
      <c r="D92" s="69"/>
      <c r="E92" s="69"/>
      <c r="F92" s="69"/>
      <c r="G92" s="69"/>
      <c r="H92" s="35">
        <f t="shared" ref="H92:I92" si="15">H79</f>
        <v>0</v>
      </c>
      <c r="I92" s="36">
        <f t="shared" si="15"/>
        <v>0</v>
      </c>
      <c r="J92" s="30"/>
      <c r="K92" s="37">
        <f>K79</f>
        <v>0</v>
      </c>
      <c r="M92" s="22" t="str">
        <f t="shared" si="10"/>
        <v>YANLIŞ</v>
      </c>
      <c r="O92" s="2" t="str">
        <f ca="1">IFERROR(IF(COUNTIF($F$16:F92,F92)=1,IF(AND(_xlfn.DAYS(TODAY(),E92)&gt;34,Z92=0),"HATA"),"DOĞRU"),"HATA")</f>
        <v>DOĞRU</v>
      </c>
      <c r="P92" s="22" t="str">
        <f t="shared" si="11"/>
        <v>DOĞRU</v>
      </c>
      <c r="Y92" s="3">
        <f>IFERROR(IF(COUNTIF($F$16:F92,F92)=1,IF(SUMIF($F$16:$F$156,F92,$K$16:$K$156)&gt;=4250000,4250,SUMIF($F$16:$F$156,F92,$K$16:$K$156)*0.001),0),"")</f>
        <v>0</v>
      </c>
      <c r="Z92" s="3">
        <f t="shared" ca="1" si="12"/>
        <v>0</v>
      </c>
      <c r="AA92" s="3">
        <f t="shared" ca="1" si="14"/>
        <v>0</v>
      </c>
      <c r="AB92" s="3">
        <f>IF(SUMIF($F$16:F92,F92,$Z$16:$Z$156)&gt;0,G92&amp;" "&amp;"CEZA",G92)</f>
        <v>0</v>
      </c>
      <c r="AD92" s="2" t="b">
        <f>IF(COUNTIF($AB$16:AB92,AB92)=1,IF(AB92&lt;&gt;"MALIN CİNSİ",IF(AB92&lt;&gt;0,ROW(AB92),"")))</f>
        <v>0</v>
      </c>
      <c r="AF92" s="18" t="e">
        <f>SMALL($AD$16:$AD$156,ROWS($A$7:A83))</f>
        <v>#NUM!</v>
      </c>
    </row>
    <row r="93" spans="1:32" ht="24.95" customHeight="1" x14ac:dyDescent="0.25">
      <c r="A93" s="25">
        <v>51</v>
      </c>
      <c r="B93" s="25"/>
      <c r="C93" s="26"/>
      <c r="D93" s="23"/>
      <c r="E93" s="15"/>
      <c r="F93" s="25"/>
      <c r="G93" s="24"/>
      <c r="H93" s="32"/>
      <c r="I93" s="31"/>
      <c r="J93" s="3"/>
      <c r="K93" s="29">
        <f t="shared" ref="K93:K117" si="16">IF(I93="",H93*J93,I93*J93)</f>
        <v>0</v>
      </c>
      <c r="M93" s="22" t="str">
        <f t="shared" si="10"/>
        <v>BOŞ</v>
      </c>
      <c r="N93" s="22">
        <f t="shared" ref="N93:N117" ca="1" si="17">IFERROR(IF(_xlfn.DAYS(TODAY(),E93)&lt;0,"HATA",),"HATA")</f>
        <v>0</v>
      </c>
      <c r="O93" s="2" t="str">
        <f ca="1">IFERROR(IF(COUNTIF($F$16:F93,F93)=1,IF(AND(_xlfn.DAYS(TODAY(),E93)&gt;34,Z93=0),"HATA"),"DOĞRU"),"HATA")</f>
        <v>DOĞRU</v>
      </c>
      <c r="P93" s="22" t="str">
        <f t="shared" si="11"/>
        <v>DOĞRU</v>
      </c>
      <c r="Y93" s="3">
        <f>IFERROR(IF(COUNTIF($F$16:F93,F93)=1,IF(SUMIF($F$16:$F$156,F93,$K$16:$K$156)&gt;=4250000,4250,SUMIF($F$16:$F$156,F93,$K$16:$K$156)*0.001),0),"")</f>
        <v>0</v>
      </c>
      <c r="Z93" s="3" t="str">
        <f t="shared" ca="1" si="12"/>
        <v/>
      </c>
      <c r="AA93" s="3" t="str">
        <f t="shared" si="14"/>
        <v/>
      </c>
      <c r="AB93" s="3">
        <f>IF(SUMIF($F$16:F93,F93,$Z$16:$Z$156)&gt;0,G93&amp;" "&amp;"CEZA",G93)</f>
        <v>0</v>
      </c>
      <c r="AD93" s="2" t="b">
        <f>IF(COUNTIF($AB$16:AB93,AB93)=1,IF(AB93&lt;&gt;"MALIN CİNSİ",IF(AB93&lt;&gt;0,ROW(AB93),"")))</f>
        <v>0</v>
      </c>
      <c r="AF93" s="18" t="e">
        <f>SMALL($AD$16:$AD$156,ROWS($A$7:A84))</f>
        <v>#NUM!</v>
      </c>
    </row>
    <row r="94" spans="1:32" ht="24.95" customHeight="1" x14ac:dyDescent="0.25">
      <c r="A94" s="25">
        <v>52</v>
      </c>
      <c r="B94" s="25"/>
      <c r="C94" s="26"/>
      <c r="D94" s="23"/>
      <c r="E94" s="15"/>
      <c r="F94" s="25"/>
      <c r="G94" s="24"/>
      <c r="H94" s="32"/>
      <c r="I94" s="31"/>
      <c r="J94" s="3"/>
      <c r="K94" s="29">
        <f t="shared" si="16"/>
        <v>0</v>
      </c>
      <c r="M94" s="22" t="str">
        <f t="shared" si="10"/>
        <v>BOŞ</v>
      </c>
      <c r="N94" s="22">
        <f t="shared" ca="1" si="17"/>
        <v>0</v>
      </c>
      <c r="O94" s="2" t="str">
        <f ca="1">IFERROR(IF(COUNTIF($F$16:F94,F94)=1,IF(AND(_xlfn.DAYS(TODAY(),E94)&gt;34,Z94=0),"HATA"),"DOĞRU"),"HATA")</f>
        <v>DOĞRU</v>
      </c>
      <c r="P94" s="22" t="str">
        <f t="shared" si="11"/>
        <v>DOĞRU</v>
      </c>
      <c r="Y94" s="3">
        <f>IFERROR(IF(COUNTIF($F$16:F94,F94)=1,IF(SUMIF($F$16:$F$156,F94,$K$16:$K$156)&gt;=4250000,4250,SUMIF($F$16:$F$156,F94,$K$16:$K$156)*0.001),0),"")</f>
        <v>0</v>
      </c>
      <c r="Z94" s="3" t="str">
        <f t="shared" ca="1" si="12"/>
        <v/>
      </c>
      <c r="AA94" s="3" t="str">
        <f t="shared" si="14"/>
        <v/>
      </c>
      <c r="AB94" s="3">
        <f>IF(SUMIF($F$16:F94,F94,$Z$16:$Z$156)&gt;0,G94&amp;" "&amp;"CEZA",G94)</f>
        <v>0</v>
      </c>
      <c r="AD94" s="2" t="b">
        <f>IF(COUNTIF($AB$16:AB94,AB94)=1,IF(AB94&lt;&gt;"MALIN CİNSİ",IF(AB94&lt;&gt;0,ROW(AB94),"")))</f>
        <v>0</v>
      </c>
      <c r="AF94" s="18" t="e">
        <f>SMALL($AD$16:$AD$156,ROWS($A$7:A85))</f>
        <v>#NUM!</v>
      </c>
    </row>
    <row r="95" spans="1:32" ht="24.95" customHeight="1" x14ac:dyDescent="0.25">
      <c r="A95" s="25">
        <v>53</v>
      </c>
      <c r="B95" s="25"/>
      <c r="C95" s="26"/>
      <c r="D95" s="23"/>
      <c r="E95" s="15"/>
      <c r="F95" s="25"/>
      <c r="G95" s="24"/>
      <c r="H95" s="32"/>
      <c r="I95" s="31"/>
      <c r="J95" s="3"/>
      <c r="K95" s="29">
        <f t="shared" si="16"/>
        <v>0</v>
      </c>
      <c r="M95" s="22" t="str">
        <f t="shared" si="10"/>
        <v>BOŞ</v>
      </c>
      <c r="N95" s="22">
        <f t="shared" ca="1" si="17"/>
        <v>0</v>
      </c>
      <c r="O95" s="2" t="str">
        <f ca="1">IFERROR(IF(COUNTIF($F$16:F95,F95)=1,IF(AND(_xlfn.DAYS(TODAY(),E95)&gt;34,Z95=0),"HATA"),"DOĞRU"),"HATA")</f>
        <v>DOĞRU</v>
      </c>
      <c r="P95" s="22" t="str">
        <f t="shared" si="11"/>
        <v>DOĞRU</v>
      </c>
      <c r="Y95" s="3">
        <f>IFERROR(IF(COUNTIF($F$16:F95,F95)=1,IF(SUMIF($F$16:$F$156,F95,$K$16:$K$156)&gt;=4250000,4250,SUMIF($F$16:$F$156,F95,$K$16:$K$156)*0.001),0),"")</f>
        <v>0</v>
      </c>
      <c r="Z95" s="3" t="str">
        <f t="shared" ca="1" si="12"/>
        <v/>
      </c>
      <c r="AA95" s="3" t="str">
        <f t="shared" si="14"/>
        <v/>
      </c>
      <c r="AB95" s="3">
        <f>IF(SUMIF($F$16:F95,F95,$Z$16:$Z$156)&gt;0,G95&amp;" "&amp;"CEZA",G95)</f>
        <v>0</v>
      </c>
      <c r="AD95" s="2" t="b">
        <f>IF(COUNTIF($AB$16:AB95,AB95)=1,IF(AB95&lt;&gt;"MALIN CİNSİ",IF(AB95&lt;&gt;0,ROW(AB95),"")))</f>
        <v>0</v>
      </c>
      <c r="AF95" s="18" t="e">
        <f>SMALL($AD$16:$AD$156,ROWS($A$7:A86))</f>
        <v>#NUM!</v>
      </c>
    </row>
    <row r="96" spans="1:32" ht="24.95" customHeight="1" x14ac:dyDescent="0.25">
      <c r="A96" s="25">
        <v>54</v>
      </c>
      <c r="B96" s="25"/>
      <c r="C96" s="26"/>
      <c r="D96" s="23"/>
      <c r="E96" s="15"/>
      <c r="F96" s="25"/>
      <c r="G96" s="24"/>
      <c r="H96" s="32"/>
      <c r="I96" s="31"/>
      <c r="J96" s="3"/>
      <c r="K96" s="29">
        <f t="shared" si="16"/>
        <v>0</v>
      </c>
      <c r="M96" s="22" t="str">
        <f t="shared" si="10"/>
        <v>BOŞ</v>
      </c>
      <c r="N96" s="22">
        <f t="shared" ca="1" si="17"/>
        <v>0</v>
      </c>
      <c r="O96" s="2" t="str">
        <f ca="1">IFERROR(IF(COUNTIF($F$16:F96,F96)=1,IF(AND(_xlfn.DAYS(TODAY(),E96)&gt;34,Z96=0),"HATA"),"DOĞRU"),"HATA")</f>
        <v>DOĞRU</v>
      </c>
      <c r="P96" s="22" t="str">
        <f t="shared" si="11"/>
        <v>DOĞRU</v>
      </c>
      <c r="Y96" s="3">
        <f>IFERROR(IF(COUNTIF($F$16:F96,F96)=1,IF(SUMIF($F$16:$F$156,F96,$K$16:$K$156)&gt;=4250000,4250,SUMIF($F$16:$F$156,F96,$K$16:$K$156)*0.001),0),"")</f>
        <v>0</v>
      </c>
      <c r="Z96" s="3" t="str">
        <f t="shared" ca="1" si="12"/>
        <v/>
      </c>
      <c r="AA96" s="3" t="str">
        <f t="shared" si="14"/>
        <v/>
      </c>
      <c r="AB96" s="3">
        <f>IF(SUMIF($F$16:F96,F96,$Z$16:$Z$156)&gt;0,G96&amp;" "&amp;"CEZA",G96)</f>
        <v>0</v>
      </c>
      <c r="AD96" s="2" t="b">
        <f>IF(COUNTIF($AB$16:AB96,AB96)=1,IF(AB96&lt;&gt;"MALIN CİNSİ",IF(AB96&lt;&gt;0,ROW(AB96),"")))</f>
        <v>0</v>
      </c>
      <c r="AF96" s="18" t="e">
        <f>SMALL($AD$16:$AD$156,ROWS($A$7:A87))</f>
        <v>#NUM!</v>
      </c>
    </row>
    <row r="97" spans="1:32" ht="24.95" customHeight="1" x14ac:dyDescent="0.25">
      <c r="A97" s="25">
        <v>55</v>
      </c>
      <c r="B97" s="25"/>
      <c r="C97" s="26"/>
      <c r="D97" s="23"/>
      <c r="E97" s="15"/>
      <c r="F97" s="25"/>
      <c r="G97" s="24"/>
      <c r="H97" s="32"/>
      <c r="I97" s="31"/>
      <c r="J97" s="3"/>
      <c r="K97" s="29">
        <f t="shared" si="16"/>
        <v>0</v>
      </c>
      <c r="M97" s="22" t="str">
        <f t="shared" si="10"/>
        <v>BOŞ</v>
      </c>
      <c r="N97" s="22">
        <f t="shared" ca="1" si="17"/>
        <v>0</v>
      </c>
      <c r="O97" s="2" t="str">
        <f ca="1">IFERROR(IF(COUNTIF($F$16:F97,F97)=1,IF(AND(_xlfn.DAYS(TODAY(),E97)&gt;34,Z97=0),"HATA"),"DOĞRU"),"HATA")</f>
        <v>DOĞRU</v>
      </c>
      <c r="P97" s="22" t="str">
        <f t="shared" si="11"/>
        <v>DOĞRU</v>
      </c>
      <c r="Y97" s="3">
        <f>IFERROR(IF(COUNTIF($F$16:F97,F97)=1,IF(SUMIF($F$16:$F$156,F97,$K$16:$K$156)&gt;=4250000,4250,SUMIF($F$16:$F$156,F97,$K$16:$K$156)*0.001),0),"")</f>
        <v>0</v>
      </c>
      <c r="Z97" s="3" t="str">
        <f t="shared" ca="1" si="12"/>
        <v/>
      </c>
      <c r="AA97" s="3" t="str">
        <f t="shared" si="14"/>
        <v/>
      </c>
      <c r="AB97" s="3">
        <f>IF(SUMIF($F$16:F97,F97,$Z$16:$Z$156)&gt;0,G97&amp;" "&amp;"CEZA",G97)</f>
        <v>0</v>
      </c>
      <c r="AD97" s="2" t="b">
        <f>IF(COUNTIF($AB$16:AB97,AB97)=1,IF(AB97&lt;&gt;"MALIN CİNSİ",IF(AB97&lt;&gt;0,ROW(AB97),"")))</f>
        <v>0</v>
      </c>
      <c r="AF97" s="18" t="e">
        <f>SMALL($AD$16:$AD$156,ROWS($A$7:A88))</f>
        <v>#NUM!</v>
      </c>
    </row>
    <row r="98" spans="1:32" ht="24.95" customHeight="1" x14ac:dyDescent="0.25">
      <c r="A98" s="25">
        <v>56</v>
      </c>
      <c r="B98" s="25"/>
      <c r="C98" s="26"/>
      <c r="D98" s="23"/>
      <c r="E98" s="15"/>
      <c r="F98" s="25"/>
      <c r="G98" s="24"/>
      <c r="H98" s="32"/>
      <c r="I98" s="31"/>
      <c r="J98" s="3"/>
      <c r="K98" s="29">
        <f t="shared" si="16"/>
        <v>0</v>
      </c>
      <c r="M98" s="22" t="str">
        <f t="shared" si="10"/>
        <v>BOŞ</v>
      </c>
      <c r="N98" s="22">
        <f t="shared" ca="1" si="17"/>
        <v>0</v>
      </c>
      <c r="O98" s="2" t="str">
        <f ca="1">IFERROR(IF(COUNTIF($F$16:F98,F98)=1,IF(AND(_xlfn.DAYS(TODAY(),E98)&gt;34,Z98=0),"HATA"),"DOĞRU"),"HATA")</f>
        <v>DOĞRU</v>
      </c>
      <c r="P98" s="22" t="str">
        <f t="shared" si="11"/>
        <v>DOĞRU</v>
      </c>
      <c r="Y98" s="3">
        <f>IFERROR(IF(COUNTIF($F$16:F98,F98)=1,IF(SUMIF($F$16:$F$156,F98,$K$16:$K$156)&gt;=4250000,4250,SUMIF($F$16:$F$156,F98,$K$16:$K$156)*0.001),0),"")</f>
        <v>0</v>
      </c>
      <c r="Z98" s="3" t="str">
        <f t="shared" ca="1" si="12"/>
        <v/>
      </c>
      <c r="AA98" s="3" t="str">
        <f t="shared" si="14"/>
        <v/>
      </c>
      <c r="AB98" s="3">
        <f>IF(SUMIF($F$16:F98,F98,$Z$16:$Z$156)&gt;0,G98&amp;" "&amp;"CEZA",G98)</f>
        <v>0</v>
      </c>
      <c r="AD98" s="2" t="b">
        <f>IF(COUNTIF($AB$16:AB98,AB98)=1,IF(AB98&lt;&gt;"MALIN CİNSİ",IF(AB98&lt;&gt;0,ROW(AB98),"")))</f>
        <v>0</v>
      </c>
      <c r="AF98" s="18" t="e">
        <f>SMALL($AD$16:$AD$156,ROWS($A$7:A89))</f>
        <v>#NUM!</v>
      </c>
    </row>
    <row r="99" spans="1:32" ht="24.95" customHeight="1" x14ac:dyDescent="0.25">
      <c r="A99" s="25">
        <v>57</v>
      </c>
      <c r="B99" s="25"/>
      <c r="C99" s="26"/>
      <c r="D99" s="23"/>
      <c r="E99" s="15"/>
      <c r="F99" s="25"/>
      <c r="G99" s="24"/>
      <c r="H99" s="32"/>
      <c r="I99" s="31"/>
      <c r="J99" s="3"/>
      <c r="K99" s="29">
        <f t="shared" si="16"/>
        <v>0</v>
      </c>
      <c r="M99" s="22" t="str">
        <f t="shared" si="10"/>
        <v>BOŞ</v>
      </c>
      <c r="N99" s="22">
        <f t="shared" ca="1" si="17"/>
        <v>0</v>
      </c>
      <c r="O99" s="2" t="str">
        <f ca="1">IFERROR(IF(COUNTIF($F$16:F99,F99)=1,IF(AND(_xlfn.DAYS(TODAY(),E99)&gt;34,Z99=0),"HATA"),"DOĞRU"),"HATA")</f>
        <v>DOĞRU</v>
      </c>
      <c r="P99" s="22" t="str">
        <f t="shared" si="11"/>
        <v>DOĞRU</v>
      </c>
      <c r="Y99" s="3">
        <f>IFERROR(IF(COUNTIF($F$16:F99,F99)=1,IF(SUMIF($F$16:$F$156,F99,$K$16:$K$156)&gt;=4250000,4250,SUMIF($F$16:$F$156,F99,$K$16:$K$156)*0.001),0),"")</f>
        <v>0</v>
      </c>
      <c r="Z99" s="3" t="str">
        <f t="shared" ca="1" si="12"/>
        <v/>
      </c>
      <c r="AA99" s="3" t="str">
        <f t="shared" si="14"/>
        <v/>
      </c>
      <c r="AB99" s="3">
        <f>IF(SUMIF($F$16:F99,F99,$Z$16:$Z$156)&gt;0,G99&amp;" "&amp;"CEZA",G99)</f>
        <v>0</v>
      </c>
      <c r="AD99" s="2" t="b">
        <f>IF(COUNTIF($AB$16:AB99,AB99)=1,IF(AB99&lt;&gt;"MALIN CİNSİ",IF(AB99&lt;&gt;0,ROW(AB99),"")))</f>
        <v>0</v>
      </c>
      <c r="AF99" s="18" t="e">
        <f>SMALL($AD$16:$AD$156,ROWS($A$7:A90))</f>
        <v>#NUM!</v>
      </c>
    </row>
    <row r="100" spans="1:32" ht="24.95" customHeight="1" x14ac:dyDescent="0.25">
      <c r="A100" s="25">
        <v>58</v>
      </c>
      <c r="B100" s="25"/>
      <c r="C100" s="26"/>
      <c r="D100" s="23"/>
      <c r="E100" s="15"/>
      <c r="F100" s="25"/>
      <c r="G100" s="24"/>
      <c r="H100" s="32"/>
      <c r="I100" s="31"/>
      <c r="J100" s="3"/>
      <c r="K100" s="29">
        <f t="shared" si="16"/>
        <v>0</v>
      </c>
      <c r="M100" s="22" t="str">
        <f t="shared" si="10"/>
        <v>BOŞ</v>
      </c>
      <c r="N100" s="22">
        <f t="shared" ca="1" si="17"/>
        <v>0</v>
      </c>
      <c r="O100" s="2" t="str">
        <f ca="1">IFERROR(IF(COUNTIF($F$16:F100,F100)=1,IF(AND(_xlfn.DAYS(TODAY(),E100)&gt;34,Z100=0),"HATA"),"DOĞRU"),"HATA")</f>
        <v>DOĞRU</v>
      </c>
      <c r="P100" s="22" t="str">
        <f t="shared" si="11"/>
        <v>DOĞRU</v>
      </c>
      <c r="Y100" s="3">
        <f>IFERROR(IF(COUNTIF($F$16:F100,F100)=1,IF(SUMIF($F$16:$F$156,F100,$K$16:$K$156)&gt;=4250000,4250,SUMIF($F$16:$F$156,F100,$K$16:$K$156)*0.001),0),"")</f>
        <v>0</v>
      </c>
      <c r="Z100" s="3" t="str">
        <f t="shared" ca="1" si="12"/>
        <v/>
      </c>
      <c r="AA100" s="3" t="str">
        <f t="shared" si="14"/>
        <v/>
      </c>
      <c r="AB100" s="3">
        <f>IF(SUMIF($F$16:F100,F100,$Z$16:$Z$156)&gt;0,G100&amp;" "&amp;"CEZA",G100)</f>
        <v>0</v>
      </c>
      <c r="AD100" s="2" t="b">
        <f>IF(COUNTIF($AB$16:AB100,AB100)=1,IF(AB100&lt;&gt;"MALIN CİNSİ",IF(AB100&lt;&gt;0,ROW(AB100),"")))</f>
        <v>0</v>
      </c>
      <c r="AF100" s="18" t="e">
        <f>SMALL($AD$16:$AD$156,ROWS($A$7:A91))</f>
        <v>#NUM!</v>
      </c>
    </row>
    <row r="101" spans="1:32" ht="24.95" customHeight="1" x14ac:dyDescent="0.25">
      <c r="A101" s="25">
        <v>59</v>
      </c>
      <c r="B101" s="25"/>
      <c r="C101" s="26"/>
      <c r="D101" s="23"/>
      <c r="E101" s="15"/>
      <c r="F101" s="25"/>
      <c r="G101" s="24"/>
      <c r="H101" s="32"/>
      <c r="I101" s="31"/>
      <c r="J101" s="3"/>
      <c r="K101" s="29">
        <f t="shared" si="16"/>
        <v>0</v>
      </c>
      <c r="M101" s="22" t="str">
        <f t="shared" si="10"/>
        <v>BOŞ</v>
      </c>
      <c r="N101" s="22">
        <f t="shared" ca="1" si="17"/>
        <v>0</v>
      </c>
      <c r="O101" s="2" t="str">
        <f ca="1">IFERROR(IF(COUNTIF($F$16:F101,F101)=1,IF(AND(_xlfn.DAYS(TODAY(),E101)&gt;34,Z101=0),"HATA"),"DOĞRU"),"HATA")</f>
        <v>DOĞRU</v>
      </c>
      <c r="P101" s="22" t="str">
        <f t="shared" si="11"/>
        <v>DOĞRU</v>
      </c>
      <c r="Y101" s="3">
        <f>IFERROR(IF(COUNTIF($F$16:F101,F101)=1,IF(SUMIF($F$16:$F$156,F101,$K$16:$K$156)&gt;=4250000,4250,SUMIF($F$16:$F$156,F101,$K$16:$K$156)*0.001),0),"")</f>
        <v>0</v>
      </c>
      <c r="Z101" s="3" t="str">
        <f t="shared" ca="1" si="12"/>
        <v/>
      </c>
      <c r="AA101" s="3" t="str">
        <f t="shared" si="14"/>
        <v/>
      </c>
      <c r="AB101" s="3">
        <f>IF(SUMIF($F$16:F101,F101,$Z$16:$Z$156)&gt;0,G101&amp;" "&amp;"CEZA",G101)</f>
        <v>0</v>
      </c>
      <c r="AD101" s="2" t="b">
        <f>IF(COUNTIF($AB$16:AB101,AB101)=1,IF(AB101&lt;&gt;"MALIN CİNSİ",IF(AB101&lt;&gt;0,ROW(AB101),"")))</f>
        <v>0</v>
      </c>
      <c r="AF101" s="18" t="e">
        <f>SMALL($AD$16:$AD$156,ROWS($A$7:A92))</f>
        <v>#NUM!</v>
      </c>
    </row>
    <row r="102" spans="1:32" ht="24.95" customHeight="1" x14ac:dyDescent="0.25">
      <c r="A102" s="25">
        <v>60</v>
      </c>
      <c r="B102" s="25"/>
      <c r="C102" s="26"/>
      <c r="D102" s="23"/>
      <c r="E102" s="15"/>
      <c r="F102" s="25"/>
      <c r="G102" s="24"/>
      <c r="H102" s="32"/>
      <c r="I102" s="31"/>
      <c r="J102" s="3"/>
      <c r="K102" s="29">
        <f t="shared" si="16"/>
        <v>0</v>
      </c>
      <c r="M102" s="22" t="str">
        <f t="shared" si="10"/>
        <v>BOŞ</v>
      </c>
      <c r="N102" s="22">
        <f t="shared" ca="1" si="17"/>
        <v>0</v>
      </c>
      <c r="O102" s="2" t="str">
        <f ca="1">IFERROR(IF(COUNTIF($F$16:F102,F102)=1,IF(AND(_xlfn.DAYS(TODAY(),E102)&gt;34,Z102=0),"HATA"),"DOĞRU"),"HATA")</f>
        <v>DOĞRU</v>
      </c>
      <c r="P102" s="22" t="str">
        <f t="shared" si="11"/>
        <v>DOĞRU</v>
      </c>
      <c r="Y102" s="3">
        <f>IFERROR(IF(COUNTIF($F$16:F102,F102)=1,IF(SUMIF($F$16:$F$156,F102,$K$16:$K$156)&gt;=4250000,4250,SUMIF($F$16:$F$156,F102,$K$16:$K$156)*0.001),0),"")</f>
        <v>0</v>
      </c>
      <c r="Z102" s="3" t="str">
        <f t="shared" ca="1" si="12"/>
        <v/>
      </c>
      <c r="AA102" s="3" t="str">
        <f t="shared" si="14"/>
        <v/>
      </c>
      <c r="AB102" s="3">
        <f>IF(SUMIF($F$16:F102,F102,$Z$16:$Z$156)&gt;0,G102&amp;" "&amp;"CEZA",G102)</f>
        <v>0</v>
      </c>
      <c r="AD102" s="2" t="b">
        <f>IF(COUNTIF($AB$16:AB102,AB102)=1,IF(AB102&lt;&gt;"MALIN CİNSİ",IF(AB102&lt;&gt;0,ROW(AB102),"")))</f>
        <v>0</v>
      </c>
      <c r="AF102" s="18" t="e">
        <f>SMALL($AD$16:$AD$156,ROWS($A$7:A93))</f>
        <v>#NUM!</v>
      </c>
    </row>
    <row r="103" spans="1:32" ht="24.95" customHeight="1" x14ac:dyDescent="0.25">
      <c r="A103" s="25">
        <v>61</v>
      </c>
      <c r="B103" s="25"/>
      <c r="C103" s="26"/>
      <c r="D103" s="23"/>
      <c r="E103" s="15"/>
      <c r="F103" s="25"/>
      <c r="G103" s="24"/>
      <c r="H103" s="32"/>
      <c r="I103" s="31"/>
      <c r="J103" s="3"/>
      <c r="K103" s="29">
        <f t="shared" si="16"/>
        <v>0</v>
      </c>
      <c r="M103" s="22" t="str">
        <f t="shared" si="10"/>
        <v>BOŞ</v>
      </c>
      <c r="N103" s="22">
        <f t="shared" ca="1" si="17"/>
        <v>0</v>
      </c>
      <c r="O103" s="2" t="str">
        <f ca="1">IFERROR(IF(COUNTIF($F$16:F103,F103)=1,IF(AND(_xlfn.DAYS(TODAY(),E103)&gt;34,Z103=0),"HATA"),"DOĞRU"),"HATA")</f>
        <v>DOĞRU</v>
      </c>
      <c r="P103" s="22" t="str">
        <f t="shared" si="11"/>
        <v>DOĞRU</v>
      </c>
      <c r="Y103" s="3">
        <f>IFERROR(IF(COUNTIF($F$16:F103,F103)=1,IF(SUMIF($F$16:$F$156,F103,$K$16:$K$156)&gt;=4250000,4250,SUMIF($F$16:$F$156,F103,$K$16:$K$156)*0.001),0),"")</f>
        <v>0</v>
      </c>
      <c r="Z103" s="3" t="str">
        <f t="shared" ca="1" si="12"/>
        <v/>
      </c>
      <c r="AA103" s="3" t="str">
        <f t="shared" si="14"/>
        <v/>
      </c>
      <c r="AB103" s="3">
        <f>IF(SUMIF($F$16:F103,F103,$Z$16:$Z$156)&gt;0,G103&amp;" "&amp;"CEZA",G103)</f>
        <v>0</v>
      </c>
      <c r="AD103" s="2" t="b">
        <f>IF(COUNTIF($AB$16:AB103,AB103)=1,IF(AB103&lt;&gt;"MALIN CİNSİ",IF(AB103&lt;&gt;0,ROW(AB103),"")))</f>
        <v>0</v>
      </c>
      <c r="AF103" s="18" t="e">
        <f>SMALL($AD$16:$AD$156,ROWS($A$7:A94))</f>
        <v>#NUM!</v>
      </c>
    </row>
    <row r="104" spans="1:32" ht="24.95" customHeight="1" x14ac:dyDescent="0.25">
      <c r="A104" s="25">
        <v>62</v>
      </c>
      <c r="B104" s="25"/>
      <c r="C104" s="26"/>
      <c r="D104" s="23"/>
      <c r="E104" s="15"/>
      <c r="F104" s="25"/>
      <c r="G104" s="24"/>
      <c r="H104" s="32"/>
      <c r="I104" s="31"/>
      <c r="J104" s="3"/>
      <c r="K104" s="29">
        <f t="shared" si="16"/>
        <v>0</v>
      </c>
      <c r="M104" s="22" t="str">
        <f t="shared" si="10"/>
        <v>BOŞ</v>
      </c>
      <c r="N104" s="22">
        <f t="shared" ca="1" si="17"/>
        <v>0</v>
      </c>
      <c r="O104" s="2" t="str">
        <f ca="1">IFERROR(IF(COUNTIF($F$16:F104,F104)=1,IF(AND(_xlfn.DAYS(TODAY(),E104)&gt;34,Z104=0),"HATA"),"DOĞRU"),"HATA")</f>
        <v>DOĞRU</v>
      </c>
      <c r="P104" s="22" t="str">
        <f t="shared" si="11"/>
        <v>DOĞRU</v>
      </c>
      <c r="Y104" s="3">
        <f>IFERROR(IF(COUNTIF($F$16:F104,F104)=1,IF(SUMIF($F$16:$F$156,F104,$K$16:$K$156)&gt;=4250000,4250,SUMIF($F$16:$F$156,F104,$K$16:$K$156)*0.001),0),"")</f>
        <v>0</v>
      </c>
      <c r="Z104" s="3" t="str">
        <f t="shared" ca="1" si="12"/>
        <v/>
      </c>
      <c r="AA104" s="3" t="str">
        <f t="shared" si="14"/>
        <v/>
      </c>
      <c r="AB104" s="3">
        <f>IF(SUMIF($F$16:F104,F104,$Z$16:$Z$156)&gt;0,G104&amp;" "&amp;"CEZA",G104)</f>
        <v>0</v>
      </c>
      <c r="AD104" s="2" t="b">
        <f>IF(COUNTIF($AB$16:AB104,AB104)=1,IF(AB104&lt;&gt;"MALIN CİNSİ",IF(AB104&lt;&gt;0,ROW(AB104),"")))</f>
        <v>0</v>
      </c>
      <c r="AF104" s="18" t="e">
        <f>SMALL($AD$16:$AD$156,ROWS($A$7:A95))</f>
        <v>#NUM!</v>
      </c>
    </row>
    <row r="105" spans="1:32" ht="24.95" customHeight="1" x14ac:dyDescent="0.25">
      <c r="A105" s="25">
        <v>63</v>
      </c>
      <c r="B105" s="25"/>
      <c r="C105" s="26"/>
      <c r="D105" s="23"/>
      <c r="E105" s="15"/>
      <c r="F105" s="25"/>
      <c r="G105" s="24"/>
      <c r="H105" s="32"/>
      <c r="I105" s="31"/>
      <c r="J105" s="3"/>
      <c r="K105" s="29">
        <f t="shared" si="16"/>
        <v>0</v>
      </c>
      <c r="M105" s="22" t="str">
        <f t="shared" si="10"/>
        <v>BOŞ</v>
      </c>
      <c r="N105" s="22">
        <f t="shared" ca="1" si="17"/>
        <v>0</v>
      </c>
      <c r="O105" s="2" t="str">
        <f ca="1">IFERROR(IF(COUNTIF($F$16:F105,F105)=1,IF(AND(_xlfn.DAYS(TODAY(),E105)&gt;34,Z105=0),"HATA"),"DOĞRU"),"HATA")</f>
        <v>DOĞRU</v>
      </c>
      <c r="P105" s="22" t="str">
        <f t="shared" si="11"/>
        <v>DOĞRU</v>
      </c>
      <c r="Y105" s="3">
        <f>IFERROR(IF(COUNTIF($F$16:F105,F105)=1,IF(SUMIF($F$16:$F$156,F105,$K$16:$K$156)&gt;=4250000,4250,SUMIF($F$16:$F$156,F105,$K$16:$K$156)*0.001),0),"")</f>
        <v>0</v>
      </c>
      <c r="Z105" s="3" t="str">
        <f t="shared" ca="1" si="12"/>
        <v/>
      </c>
      <c r="AA105" s="3" t="str">
        <f t="shared" si="14"/>
        <v/>
      </c>
      <c r="AB105" s="3">
        <f>IF(SUMIF($F$16:F105,F105,$Z$16:$Z$156)&gt;0,G105&amp;" "&amp;"CEZA",G105)</f>
        <v>0</v>
      </c>
      <c r="AD105" s="2" t="b">
        <f>IF(COUNTIF($AB$16:AB105,AB105)=1,IF(AB105&lt;&gt;"MALIN CİNSİ",IF(AB105&lt;&gt;0,ROW(AB105),"")))</f>
        <v>0</v>
      </c>
      <c r="AF105" s="18" t="e">
        <f>SMALL($AD$16:$AD$156,ROWS($A$7:A96))</f>
        <v>#NUM!</v>
      </c>
    </row>
    <row r="106" spans="1:32" ht="24.95" customHeight="1" x14ac:dyDescent="0.25">
      <c r="A106" s="25">
        <v>64</v>
      </c>
      <c r="B106" s="25"/>
      <c r="C106" s="26"/>
      <c r="D106" s="23"/>
      <c r="E106" s="15"/>
      <c r="F106" s="25"/>
      <c r="G106" s="24"/>
      <c r="H106" s="32"/>
      <c r="I106" s="31"/>
      <c r="J106" s="3"/>
      <c r="K106" s="29">
        <f t="shared" si="16"/>
        <v>0</v>
      </c>
      <c r="M106" s="22" t="str">
        <f t="shared" si="10"/>
        <v>BOŞ</v>
      </c>
      <c r="N106" s="22">
        <f t="shared" ca="1" si="17"/>
        <v>0</v>
      </c>
      <c r="O106" s="2" t="str">
        <f ca="1">IFERROR(IF(COUNTIF($F$16:F106,F106)=1,IF(AND(_xlfn.DAYS(TODAY(),E106)&gt;34,Z106=0),"HATA"),"DOĞRU"),"HATA")</f>
        <v>DOĞRU</v>
      </c>
      <c r="P106" s="22" t="str">
        <f t="shared" si="11"/>
        <v>DOĞRU</v>
      </c>
      <c r="Y106" s="3">
        <f>IFERROR(IF(COUNTIF($F$16:F106,F106)=1,IF(SUMIF($F$16:$F$156,F106,$K$16:$K$156)&gt;=4250000,4250,SUMIF($F$16:$F$156,F106,$K$16:$K$156)*0.001),0),"")</f>
        <v>0</v>
      </c>
      <c r="Z106" s="3" t="str">
        <f t="shared" ca="1" si="12"/>
        <v/>
      </c>
      <c r="AA106" s="3" t="str">
        <f t="shared" si="14"/>
        <v/>
      </c>
      <c r="AB106" s="3">
        <f>IF(SUMIF($F$16:F106,F106,$Z$16:$Z$156)&gt;0,G106&amp;" "&amp;"CEZA",G106)</f>
        <v>0</v>
      </c>
      <c r="AD106" s="2" t="b">
        <f>IF(COUNTIF($AB$16:AB106,AB106)=1,IF(AB106&lt;&gt;"MALIN CİNSİ",IF(AB106&lt;&gt;0,ROW(AB106),"")))</f>
        <v>0</v>
      </c>
      <c r="AF106" s="18" t="e">
        <f>SMALL($AD$16:$AD$156,ROWS($A$7:A97))</f>
        <v>#NUM!</v>
      </c>
    </row>
    <row r="107" spans="1:32" ht="24.95" customHeight="1" x14ac:dyDescent="0.25">
      <c r="A107" s="25">
        <v>65</v>
      </c>
      <c r="B107" s="25"/>
      <c r="C107" s="26"/>
      <c r="D107" s="23"/>
      <c r="E107" s="15"/>
      <c r="F107" s="25"/>
      <c r="G107" s="24"/>
      <c r="H107" s="32"/>
      <c r="I107" s="31"/>
      <c r="J107" s="3"/>
      <c r="K107" s="29">
        <f t="shared" si="16"/>
        <v>0</v>
      </c>
      <c r="M107" s="22" t="str">
        <f t="shared" si="10"/>
        <v>BOŞ</v>
      </c>
      <c r="N107" s="22">
        <f t="shared" ca="1" si="17"/>
        <v>0</v>
      </c>
      <c r="O107" s="2" t="str">
        <f ca="1">IFERROR(IF(COUNTIF($F$16:F107,F107)=1,IF(AND(_xlfn.DAYS(TODAY(),E107)&gt;34,Z107=0),"HATA"),"DOĞRU"),"HATA")</f>
        <v>DOĞRU</v>
      </c>
      <c r="P107" s="22" t="str">
        <f t="shared" si="11"/>
        <v>DOĞRU</v>
      </c>
      <c r="Y107" s="3">
        <f>IFERROR(IF(COUNTIF($F$16:F107,F107)=1,IF(SUMIF($F$16:$F$156,F107,$K$16:$K$156)&gt;=4250000,4250,SUMIF($F$16:$F$156,F107,$K$16:$K$156)*0.001),0),"")</f>
        <v>0</v>
      </c>
      <c r="Z107" s="3" t="str">
        <f t="shared" ca="1" si="12"/>
        <v/>
      </c>
      <c r="AA107" s="3" t="str">
        <f t="shared" si="14"/>
        <v/>
      </c>
      <c r="AB107" s="3">
        <f>IF(SUMIF($F$16:F107,F107,$Z$16:$Z$156)&gt;0,G107&amp;" "&amp;"CEZA",G107)</f>
        <v>0</v>
      </c>
      <c r="AD107" s="2" t="b">
        <f>IF(COUNTIF($AB$16:AB107,AB107)=1,IF(AB107&lt;&gt;"MALIN CİNSİ",IF(AB107&lt;&gt;0,ROW(AB107),"")))</f>
        <v>0</v>
      </c>
      <c r="AF107" s="18" t="e">
        <f>SMALL($AD$16:$AD$156,ROWS($A$7:A98))</f>
        <v>#NUM!</v>
      </c>
    </row>
    <row r="108" spans="1:32" ht="24.95" customHeight="1" x14ac:dyDescent="0.25">
      <c r="A108" s="25">
        <v>66</v>
      </c>
      <c r="B108" s="25"/>
      <c r="C108" s="26"/>
      <c r="D108" s="23"/>
      <c r="E108" s="15"/>
      <c r="F108" s="25"/>
      <c r="G108" s="24"/>
      <c r="H108" s="32"/>
      <c r="I108" s="31"/>
      <c r="J108" s="3"/>
      <c r="K108" s="29">
        <f t="shared" si="16"/>
        <v>0</v>
      </c>
      <c r="M108" s="22" t="str">
        <f t="shared" si="10"/>
        <v>BOŞ</v>
      </c>
      <c r="N108" s="22">
        <f t="shared" ca="1" si="17"/>
        <v>0</v>
      </c>
      <c r="O108" s="2" t="str">
        <f ca="1">IFERROR(IF(COUNTIF($F$16:F108,F108)=1,IF(AND(_xlfn.DAYS(TODAY(),E108)&gt;34,Z108=0),"HATA"),"DOĞRU"),"HATA")</f>
        <v>DOĞRU</v>
      </c>
      <c r="P108" s="22" t="str">
        <f t="shared" si="11"/>
        <v>DOĞRU</v>
      </c>
      <c r="Y108" s="3">
        <f>IFERROR(IF(COUNTIF($F$16:F108,F108)=1,IF(SUMIF($F$16:$F$156,F108,$K$16:$K$156)&gt;=4250000,4250,SUMIF($F$16:$F$156,F108,$K$16:$K$156)*0.001),0),"")</f>
        <v>0</v>
      </c>
      <c r="Z108" s="3" t="str">
        <f t="shared" ca="1" si="12"/>
        <v/>
      </c>
      <c r="AA108" s="3" t="str">
        <f t="shared" si="14"/>
        <v/>
      </c>
      <c r="AB108" s="3">
        <f>IF(SUMIF($F$16:F108,F108,$Z$16:$Z$156)&gt;0,G108&amp;" "&amp;"CEZA",G108)</f>
        <v>0</v>
      </c>
      <c r="AD108" s="2" t="b">
        <f>IF(COUNTIF($AB$16:AB108,AB108)=1,IF(AB108&lt;&gt;"MALIN CİNSİ",IF(AB108&lt;&gt;0,ROW(AB108),"")))</f>
        <v>0</v>
      </c>
      <c r="AF108" s="18" t="e">
        <f>SMALL($AD$16:$AD$156,ROWS($A$7:A99))</f>
        <v>#NUM!</v>
      </c>
    </row>
    <row r="109" spans="1:32" ht="24.95" customHeight="1" x14ac:dyDescent="0.25">
      <c r="A109" s="25">
        <v>67</v>
      </c>
      <c r="B109" s="25"/>
      <c r="C109" s="26"/>
      <c r="D109" s="23"/>
      <c r="E109" s="15"/>
      <c r="F109" s="25"/>
      <c r="G109" s="24"/>
      <c r="H109" s="32"/>
      <c r="I109" s="31"/>
      <c r="J109" s="3"/>
      <c r="K109" s="29">
        <f t="shared" si="16"/>
        <v>0</v>
      </c>
      <c r="M109" s="22" t="str">
        <f t="shared" si="10"/>
        <v>BOŞ</v>
      </c>
      <c r="N109" s="22">
        <f t="shared" ca="1" si="17"/>
        <v>0</v>
      </c>
      <c r="O109" s="2" t="str">
        <f ca="1">IFERROR(IF(COUNTIF($F$16:F109,F109)=1,IF(AND(_xlfn.DAYS(TODAY(),E109)&gt;34,Z109=0),"HATA"),"DOĞRU"),"HATA")</f>
        <v>DOĞRU</v>
      </c>
      <c r="P109" s="22" t="str">
        <f t="shared" si="11"/>
        <v>DOĞRU</v>
      </c>
      <c r="Y109" s="3">
        <f>IFERROR(IF(COUNTIF($F$16:F109,F109)=1,IF(SUMIF($F$16:$F$156,F109,$K$16:$K$156)&gt;=4250000,4250,SUMIF($F$16:$F$156,F109,$K$16:$K$156)*0.001),0),"")</f>
        <v>0</v>
      </c>
      <c r="Z109" s="3" t="str">
        <f t="shared" ca="1" si="12"/>
        <v/>
      </c>
      <c r="AA109" s="3" t="str">
        <f t="shared" si="14"/>
        <v/>
      </c>
      <c r="AB109" s="3">
        <f>IF(SUMIF($F$16:F109,F109,$Z$16:$Z$156)&gt;0,G109&amp;" "&amp;"CEZA",G109)</f>
        <v>0</v>
      </c>
      <c r="AD109" s="2" t="b">
        <f>IF(COUNTIF($AB$16:AB109,AB109)=1,IF(AB109&lt;&gt;"MALIN CİNSİ",IF(AB109&lt;&gt;0,ROW(AB109),"")))</f>
        <v>0</v>
      </c>
      <c r="AF109" s="18" t="e">
        <f>SMALL($AD$16:$AD$156,ROWS($A$7:A100))</f>
        <v>#NUM!</v>
      </c>
    </row>
    <row r="110" spans="1:32" ht="24.95" customHeight="1" x14ac:dyDescent="0.25">
      <c r="A110" s="25">
        <v>68</v>
      </c>
      <c r="B110" s="25"/>
      <c r="C110" s="26"/>
      <c r="D110" s="23"/>
      <c r="E110" s="15"/>
      <c r="F110" s="25"/>
      <c r="G110" s="24"/>
      <c r="H110" s="32"/>
      <c r="I110" s="31"/>
      <c r="J110" s="3"/>
      <c r="K110" s="29">
        <f t="shared" si="16"/>
        <v>0</v>
      </c>
      <c r="M110" s="22" t="str">
        <f t="shared" si="10"/>
        <v>BOŞ</v>
      </c>
      <c r="N110" s="22">
        <f t="shared" ca="1" si="17"/>
        <v>0</v>
      </c>
      <c r="O110" s="2" t="str">
        <f ca="1">IFERROR(IF(COUNTIF($F$16:F110,F110)=1,IF(AND(_xlfn.DAYS(TODAY(),E110)&gt;34,Z110=0),"HATA"),"DOĞRU"),"HATA")</f>
        <v>DOĞRU</v>
      </c>
      <c r="P110" s="22" t="str">
        <f t="shared" si="11"/>
        <v>DOĞRU</v>
      </c>
      <c r="Y110" s="3">
        <f>IFERROR(IF(COUNTIF($F$16:F110,F110)=1,IF(SUMIF($F$16:$F$156,F110,$K$16:$K$156)&gt;=4250000,4250,SUMIF($F$16:$F$156,F110,$K$16:$K$156)*0.001),0),"")</f>
        <v>0</v>
      </c>
      <c r="Z110" s="3" t="str">
        <f t="shared" ca="1" si="12"/>
        <v/>
      </c>
      <c r="AA110" s="3" t="str">
        <f t="shared" si="14"/>
        <v/>
      </c>
      <c r="AB110" s="3">
        <f>IF(SUMIF($F$16:F110,F110,$Z$16:$Z$156)&gt;0,G110&amp;" "&amp;"CEZA",G110)</f>
        <v>0</v>
      </c>
      <c r="AD110" s="2" t="b">
        <f>IF(COUNTIF($AB$16:AB110,AB110)=1,IF(AB110&lt;&gt;"MALIN CİNSİ",IF(AB110&lt;&gt;0,ROW(AB110),"")))</f>
        <v>0</v>
      </c>
      <c r="AF110" s="18" t="e">
        <f>SMALL($AD$16:$AD$156,ROWS($A$7:A101))</f>
        <v>#NUM!</v>
      </c>
    </row>
    <row r="111" spans="1:32" ht="24.95" customHeight="1" x14ac:dyDescent="0.25">
      <c r="A111" s="25">
        <v>69</v>
      </c>
      <c r="B111" s="25"/>
      <c r="C111" s="26"/>
      <c r="D111" s="23"/>
      <c r="E111" s="15"/>
      <c r="F111" s="25"/>
      <c r="G111" s="24"/>
      <c r="H111" s="32"/>
      <c r="I111" s="31"/>
      <c r="J111" s="3"/>
      <c r="K111" s="29">
        <f t="shared" si="16"/>
        <v>0</v>
      </c>
      <c r="M111" s="22" t="str">
        <f t="shared" si="10"/>
        <v>BOŞ</v>
      </c>
      <c r="N111" s="22">
        <f t="shared" ca="1" si="17"/>
        <v>0</v>
      </c>
      <c r="O111" s="2" t="str">
        <f ca="1">IFERROR(IF(COUNTIF($F$16:F111,F111)=1,IF(AND(_xlfn.DAYS(TODAY(),E111)&gt;34,Z111=0),"HATA"),"DOĞRU"),"HATA")</f>
        <v>DOĞRU</v>
      </c>
      <c r="P111" s="22" t="str">
        <f t="shared" si="11"/>
        <v>DOĞRU</v>
      </c>
      <c r="Y111" s="3">
        <f>IFERROR(IF(COUNTIF($F$16:F111,F111)=1,IF(SUMIF($F$16:$F$156,F111,$K$16:$K$156)&gt;=4250000,4250,SUMIF($F$16:$F$156,F111,$K$16:$K$156)*0.001),0),"")</f>
        <v>0</v>
      </c>
      <c r="Z111" s="3" t="str">
        <f t="shared" ca="1" si="12"/>
        <v/>
      </c>
      <c r="AA111" s="3" t="str">
        <f t="shared" si="14"/>
        <v/>
      </c>
      <c r="AB111" s="3">
        <f>IF(SUMIF($F$16:F111,F111,$Z$16:$Z$156)&gt;0,G111&amp;" "&amp;"CEZA",G111)</f>
        <v>0</v>
      </c>
      <c r="AD111" s="2" t="b">
        <f>IF(COUNTIF($AB$16:AB111,AB111)=1,IF(AB111&lt;&gt;"MALIN CİNSİ",IF(AB111&lt;&gt;0,ROW(AB111),"")))</f>
        <v>0</v>
      </c>
      <c r="AF111" s="18" t="e">
        <f>SMALL($AD$16:$AD$156,ROWS($A$7:A102))</f>
        <v>#NUM!</v>
      </c>
    </row>
    <row r="112" spans="1:32" ht="24.95" customHeight="1" x14ac:dyDescent="0.25">
      <c r="A112" s="25">
        <v>70</v>
      </c>
      <c r="B112" s="25"/>
      <c r="C112" s="26"/>
      <c r="D112" s="23"/>
      <c r="E112" s="15"/>
      <c r="F112" s="25"/>
      <c r="G112" s="24"/>
      <c r="H112" s="32"/>
      <c r="I112" s="31"/>
      <c r="J112" s="3"/>
      <c r="K112" s="29">
        <f t="shared" si="16"/>
        <v>0</v>
      </c>
      <c r="M112" s="22" t="str">
        <f t="shared" si="10"/>
        <v>BOŞ</v>
      </c>
      <c r="N112" s="22">
        <f t="shared" ca="1" si="17"/>
        <v>0</v>
      </c>
      <c r="O112" s="2" t="str">
        <f ca="1">IFERROR(IF(COUNTIF($F$16:F112,F112)=1,IF(AND(_xlfn.DAYS(TODAY(),E112)&gt;34,Z112=0),"HATA"),"DOĞRU"),"HATA")</f>
        <v>DOĞRU</v>
      </c>
      <c r="P112" s="22" t="str">
        <f t="shared" si="11"/>
        <v>DOĞRU</v>
      </c>
      <c r="Y112" s="3">
        <f>IFERROR(IF(COUNTIF($F$16:F112,F112)=1,IF(SUMIF($F$16:$F$156,F112,$K$16:$K$156)&gt;=4250000,4250,SUMIF($F$16:$F$156,F112,$K$16:$K$156)*0.001),0),"")</f>
        <v>0</v>
      </c>
      <c r="Z112" s="3" t="str">
        <f t="shared" ca="1" si="12"/>
        <v/>
      </c>
      <c r="AA112" s="3" t="str">
        <f t="shared" si="14"/>
        <v/>
      </c>
      <c r="AB112" s="3">
        <f>IF(SUMIF($F$16:F112,F112,$Z$16:$Z$156)&gt;0,G112&amp;" "&amp;"CEZA",G112)</f>
        <v>0</v>
      </c>
      <c r="AD112" s="2" t="b">
        <f>IF(COUNTIF($AB$16:AB112,AB112)=1,IF(AB112&lt;&gt;"MALIN CİNSİ",IF(AB112&lt;&gt;0,ROW(AB112),"")))</f>
        <v>0</v>
      </c>
      <c r="AF112" s="18" t="e">
        <f>SMALL($AD$16:$AD$156,ROWS($A$7:A103))</f>
        <v>#NUM!</v>
      </c>
    </row>
    <row r="113" spans="1:32" ht="24.95" customHeight="1" x14ac:dyDescent="0.25">
      <c r="A113" s="25">
        <v>71</v>
      </c>
      <c r="B113" s="25"/>
      <c r="C113" s="26"/>
      <c r="D113" s="23"/>
      <c r="E113" s="15"/>
      <c r="F113" s="25"/>
      <c r="G113" s="24"/>
      <c r="H113" s="32"/>
      <c r="I113" s="31"/>
      <c r="J113" s="3"/>
      <c r="K113" s="29">
        <f t="shared" si="16"/>
        <v>0</v>
      </c>
      <c r="M113" s="22" t="str">
        <f t="shared" si="10"/>
        <v>BOŞ</v>
      </c>
      <c r="N113" s="22">
        <f t="shared" ca="1" si="17"/>
        <v>0</v>
      </c>
      <c r="O113" s="2" t="str">
        <f ca="1">IFERROR(IF(COUNTIF($F$16:F113,F113)=1,IF(AND(_xlfn.DAYS(TODAY(),E113)&gt;34,Z113=0),"HATA"),"DOĞRU"),"HATA")</f>
        <v>DOĞRU</v>
      </c>
      <c r="P113" s="22" t="str">
        <f t="shared" si="11"/>
        <v>DOĞRU</v>
      </c>
      <c r="Y113" s="3">
        <f>IFERROR(IF(COUNTIF($F$16:F113,F113)=1,IF(SUMIF($F$16:$F$156,F113,$K$16:$K$156)&gt;=4250000,4250,SUMIF($F$16:$F$156,F113,$K$16:$K$156)*0.001),0),"")</f>
        <v>0</v>
      </c>
      <c r="Z113" s="3" t="str">
        <f t="shared" ca="1" si="12"/>
        <v/>
      </c>
      <c r="AA113" s="3" t="str">
        <f t="shared" si="14"/>
        <v/>
      </c>
      <c r="AB113" s="3">
        <f>IF(SUMIF($F$16:F113,F113,$Z$16:$Z$156)&gt;0,G113&amp;" "&amp;"CEZA",G113)</f>
        <v>0</v>
      </c>
      <c r="AD113" s="2" t="b">
        <f>IF(COUNTIF($AB$16:AB113,AB113)=1,IF(AB113&lt;&gt;"MALIN CİNSİ",IF(AB113&lt;&gt;0,ROW(AB113),"")))</f>
        <v>0</v>
      </c>
      <c r="AF113" s="18" t="e">
        <f>SMALL($AD$16:$AD$156,ROWS($A$7:A104))</f>
        <v>#NUM!</v>
      </c>
    </row>
    <row r="114" spans="1:32" ht="24.95" customHeight="1" x14ac:dyDescent="0.25">
      <c r="A114" s="25">
        <v>72</v>
      </c>
      <c r="B114" s="25"/>
      <c r="C114" s="26"/>
      <c r="D114" s="23"/>
      <c r="E114" s="15"/>
      <c r="F114" s="25"/>
      <c r="G114" s="24"/>
      <c r="H114" s="32"/>
      <c r="I114" s="31"/>
      <c r="J114" s="3"/>
      <c r="K114" s="29">
        <f t="shared" si="16"/>
        <v>0</v>
      </c>
      <c r="M114" s="22" t="str">
        <f t="shared" si="10"/>
        <v>BOŞ</v>
      </c>
      <c r="N114" s="22">
        <f t="shared" ca="1" si="17"/>
        <v>0</v>
      </c>
      <c r="O114" s="2" t="str">
        <f ca="1">IFERROR(IF(COUNTIF($F$16:F114,F114)=1,IF(AND(_xlfn.DAYS(TODAY(),E114)&gt;34,Z114=0),"HATA"),"DOĞRU"),"HATA")</f>
        <v>DOĞRU</v>
      </c>
      <c r="P114" s="22" t="str">
        <f t="shared" si="11"/>
        <v>DOĞRU</v>
      </c>
      <c r="Y114" s="3">
        <f>IFERROR(IF(COUNTIF($F$16:F114,F114)=1,IF(SUMIF($F$16:$F$156,F114,$K$16:$K$156)&gt;=4250000,4250,SUMIF($F$16:$F$156,F114,$K$16:$K$156)*0.001),0),"")</f>
        <v>0</v>
      </c>
      <c r="Z114" s="3" t="str">
        <f t="shared" ca="1" si="12"/>
        <v/>
      </c>
      <c r="AA114" s="3" t="str">
        <f t="shared" si="14"/>
        <v/>
      </c>
      <c r="AB114" s="3">
        <f>IF(SUMIF($F$16:F114,F114,$Z$16:$Z$156)&gt;0,G114&amp;" "&amp;"CEZA",G114)</f>
        <v>0</v>
      </c>
      <c r="AD114" s="2" t="b">
        <f>IF(COUNTIF($AB$16:AB114,AB114)=1,IF(AB114&lt;&gt;"MALIN CİNSİ",IF(AB114&lt;&gt;0,ROW(AB114),"")))</f>
        <v>0</v>
      </c>
      <c r="AF114" s="18" t="e">
        <f>SMALL($AD$16:$AD$156,ROWS($A$7:A105))</f>
        <v>#NUM!</v>
      </c>
    </row>
    <row r="115" spans="1:32" ht="24.95" customHeight="1" x14ac:dyDescent="0.25">
      <c r="A115" s="25">
        <v>73</v>
      </c>
      <c r="B115" s="25"/>
      <c r="C115" s="26"/>
      <c r="D115" s="23"/>
      <c r="E115" s="15"/>
      <c r="F115" s="25"/>
      <c r="G115" s="24"/>
      <c r="H115" s="32"/>
      <c r="I115" s="31"/>
      <c r="J115" s="3"/>
      <c r="K115" s="29">
        <f t="shared" si="16"/>
        <v>0</v>
      </c>
      <c r="M115" s="22" t="str">
        <f t="shared" si="10"/>
        <v>BOŞ</v>
      </c>
      <c r="N115" s="22">
        <f t="shared" ca="1" si="17"/>
        <v>0</v>
      </c>
      <c r="O115" s="2" t="str">
        <f ca="1">IFERROR(IF(COUNTIF($F$16:F115,F115)=1,IF(AND(_xlfn.DAYS(TODAY(),E115)&gt;34,Z115=0),"HATA"),"DOĞRU"),"HATA")</f>
        <v>DOĞRU</v>
      </c>
      <c r="P115" s="22" t="str">
        <f t="shared" si="11"/>
        <v>DOĞRU</v>
      </c>
      <c r="Y115" s="3">
        <f>IFERROR(IF(COUNTIF($F$16:F115,F115)=1,IF(SUMIF($F$16:$F$156,F115,$K$16:$K$156)&gt;=4250000,4250,SUMIF($F$16:$F$156,F115,$K$16:$K$156)*0.001),0),"")</f>
        <v>0</v>
      </c>
      <c r="Z115" s="3" t="str">
        <f t="shared" ca="1" si="12"/>
        <v/>
      </c>
      <c r="AA115" s="3" t="str">
        <f t="shared" si="14"/>
        <v/>
      </c>
      <c r="AB115" s="3">
        <f>IF(SUMIF($F$16:F115,F115,$Z$16:$Z$156)&gt;0,G115&amp;" "&amp;"CEZA",G115)</f>
        <v>0</v>
      </c>
      <c r="AD115" s="2" t="b">
        <f>IF(COUNTIF($AB$16:AB115,AB115)=1,IF(AB115&lt;&gt;"MALIN CİNSİ",IF(AB115&lt;&gt;0,ROW(AB115),"")))</f>
        <v>0</v>
      </c>
      <c r="AF115" s="18" t="e">
        <f>SMALL($AD$16:$AD$156,ROWS($A$7:A106))</f>
        <v>#NUM!</v>
      </c>
    </row>
    <row r="116" spans="1:32" ht="24.95" customHeight="1" x14ac:dyDescent="0.25">
      <c r="A116" s="25">
        <v>74</v>
      </c>
      <c r="B116" s="25"/>
      <c r="C116" s="26"/>
      <c r="D116" s="23"/>
      <c r="E116" s="15"/>
      <c r="F116" s="25"/>
      <c r="G116" s="24"/>
      <c r="H116" s="32"/>
      <c r="I116" s="31"/>
      <c r="J116" s="3"/>
      <c r="K116" s="29">
        <f t="shared" si="16"/>
        <v>0</v>
      </c>
      <c r="M116" s="22" t="str">
        <f t="shared" si="10"/>
        <v>BOŞ</v>
      </c>
      <c r="N116" s="22">
        <f t="shared" ca="1" si="17"/>
        <v>0</v>
      </c>
      <c r="O116" s="2" t="str">
        <f ca="1">IFERROR(IF(COUNTIF($F$16:F116,F116)=1,IF(AND(_xlfn.DAYS(TODAY(),E116)&gt;34,Z116=0),"HATA"),"DOĞRU"),"HATA")</f>
        <v>DOĞRU</v>
      </c>
      <c r="P116" s="22" t="str">
        <f t="shared" si="11"/>
        <v>DOĞRU</v>
      </c>
      <c r="Y116" s="3">
        <f>IFERROR(IF(COUNTIF($F$16:F116,F116)=1,IF(SUMIF($F$16:$F$156,F116,$K$16:$K$156)&gt;=4250000,4250,SUMIF($F$16:$F$156,F116,$K$16:$K$156)*0.001),0),"")</f>
        <v>0</v>
      </c>
      <c r="Z116" s="3" t="str">
        <f t="shared" ca="1" si="12"/>
        <v/>
      </c>
      <c r="AA116" s="3" t="str">
        <f t="shared" si="14"/>
        <v/>
      </c>
      <c r="AB116" s="3">
        <f>IF(SUMIF($F$16:F116,F116,$Z$16:$Z$156)&gt;0,G116&amp;" "&amp;"CEZA",G116)</f>
        <v>0</v>
      </c>
      <c r="AD116" s="2" t="b">
        <f>IF(COUNTIF($AB$16:AB116,AB116)=1,IF(AB116&lt;&gt;"MALIN CİNSİ",IF(AB116&lt;&gt;0,ROW(AB116),"")))</f>
        <v>0</v>
      </c>
      <c r="AF116" s="18" t="e">
        <f>SMALL($AD$16:$AD$156,ROWS($A$7:A107))</f>
        <v>#NUM!</v>
      </c>
    </row>
    <row r="117" spans="1:32" ht="24.95" customHeight="1" x14ac:dyDescent="0.25">
      <c r="A117" s="25">
        <v>75</v>
      </c>
      <c r="B117" s="25"/>
      <c r="C117" s="26"/>
      <c r="D117" s="23"/>
      <c r="E117" s="15"/>
      <c r="F117" s="25"/>
      <c r="G117" s="24"/>
      <c r="H117" s="32"/>
      <c r="I117" s="31"/>
      <c r="J117" s="3"/>
      <c r="K117" s="29">
        <f t="shared" si="16"/>
        <v>0</v>
      </c>
      <c r="M117" s="22" t="str">
        <f t="shared" si="10"/>
        <v>BOŞ</v>
      </c>
      <c r="N117" s="22">
        <f t="shared" ca="1" si="17"/>
        <v>0</v>
      </c>
      <c r="O117" s="2" t="str">
        <f ca="1">IFERROR(IF(COUNTIF($F$16:F117,F117)=1,IF(AND(_xlfn.DAYS(TODAY(),E117)&gt;34,Z117=0),"HATA"),"DOĞRU"),"HATA")</f>
        <v>DOĞRU</v>
      </c>
      <c r="P117" s="22" t="str">
        <f t="shared" si="11"/>
        <v>DOĞRU</v>
      </c>
      <c r="Y117" s="3">
        <f>IFERROR(IF(COUNTIF($F$16:F117,F117)=1,IF(SUMIF($F$16:$F$156,F117,$K$16:$K$156)&gt;=4250000,4250,SUMIF($F$16:$F$156,F117,$K$16:$K$156)*0.001),0),"")</f>
        <v>0</v>
      </c>
      <c r="Z117" s="3" t="str">
        <f t="shared" ca="1" si="12"/>
        <v/>
      </c>
      <c r="AA117" s="3" t="str">
        <f t="shared" si="14"/>
        <v/>
      </c>
      <c r="AB117" s="3">
        <f>IF(SUMIF($F$16:F117,F117,$Z$16:$Z$156)&gt;0,G117&amp;" "&amp;"CEZA",G117)</f>
        <v>0</v>
      </c>
      <c r="AD117" s="2" t="b">
        <f>IF(COUNTIF($AB$16:AB117,AB117)=1,IF(AB117&lt;&gt;"MALIN CİNSİ",IF(AB117&lt;&gt;0,ROW(AB117),"")))</f>
        <v>0</v>
      </c>
      <c r="AF117" s="18" t="e">
        <f>SMALL($AD$16:$AD$156,ROWS($A$7:A108))</f>
        <v>#NUM!</v>
      </c>
    </row>
    <row r="118" spans="1:32" ht="24.95" customHeight="1" x14ac:dyDescent="0.25">
      <c r="H118" s="35">
        <f t="shared" ref="H118:I118" si="18">SUM(H92:H117)</f>
        <v>0</v>
      </c>
      <c r="I118" s="36">
        <f t="shared" si="18"/>
        <v>0</v>
      </c>
      <c r="J118" s="14" t="s">
        <v>4</v>
      </c>
      <c r="K118" s="37">
        <f>SUM(K92:K117)</f>
        <v>0</v>
      </c>
      <c r="M118" s="22" t="str">
        <f t="shared" si="10"/>
        <v>BOŞ</v>
      </c>
      <c r="O118" s="2" t="str">
        <f ca="1">IFERROR(IF(COUNTIF($F$16:F118,F118)=1,IF(AND(_xlfn.DAYS(TODAY(),E118)&gt;34,Z118=0),"HATA"),"DOĞRU"),"HATA")</f>
        <v>DOĞRU</v>
      </c>
      <c r="P118" s="22" t="str">
        <f t="shared" si="11"/>
        <v>DOĞRU</v>
      </c>
      <c r="Y118" s="3">
        <f>IFERROR(IF(COUNTIF($F$16:F118,F118)=1,IF(SUMIF($F$16:$F$156,F118,$K$16:$K$156)&gt;=4250000,4250,SUMIF($F$16:$F$156,F118,$K$16:$K$156)*0.001),0),"")</f>
        <v>0</v>
      </c>
      <c r="Z118" s="3" t="str">
        <f t="shared" ca="1" si="12"/>
        <v/>
      </c>
      <c r="AA118" s="3" t="str">
        <f t="shared" si="14"/>
        <v/>
      </c>
      <c r="AB118" s="3">
        <f>IF(SUMIF($F$16:F118,F118,$Z$16:$Z$156)&gt;0,G118&amp;" "&amp;"CEZA",G118)</f>
        <v>0</v>
      </c>
      <c r="AD118" s="2" t="b">
        <f>IF(COUNTIF($AB$16:AB118,AB118)=1,IF(AB118&lt;&gt;"MALIN CİNSİ",IF(AB118&lt;&gt;0,ROW(AB118),"")))</f>
        <v>0</v>
      </c>
      <c r="AF118" s="18" t="e">
        <f>SMALL($AD$16:$AD$156,ROWS($A$7:A109))</f>
        <v>#NUM!</v>
      </c>
    </row>
    <row r="119" spans="1:32" ht="26.25" customHeight="1" x14ac:dyDescent="0.25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M119" s="22" t="str">
        <f t="shared" si="10"/>
        <v>BOŞ</v>
      </c>
      <c r="O119" s="2" t="str">
        <f ca="1">IFERROR(IF(COUNTIF($F$16:F119,F119)=1,IF(AND(_xlfn.DAYS(TODAY(),E119)&gt;34,Z119=0),"HATA"),"DOĞRU"),"HATA")</f>
        <v>DOĞRU</v>
      </c>
      <c r="P119" s="22" t="str">
        <f t="shared" si="11"/>
        <v>DOĞRU</v>
      </c>
      <c r="Y119" s="3">
        <f>IFERROR(IF(COUNTIF($F$16:F119,F119)=1,IF(SUMIF($F$16:$F$156,F119,$K$16:$K$156)&gt;=4250000,4250,SUMIF($F$16:$F$156,F119,$K$16:$K$156)*0.001),0),"")</f>
        <v>0</v>
      </c>
      <c r="Z119" s="3" t="str">
        <f t="shared" ca="1" si="12"/>
        <v/>
      </c>
      <c r="AA119" s="3" t="str">
        <f t="shared" si="14"/>
        <v/>
      </c>
      <c r="AB119" s="3">
        <f>IF(SUMIF($F$16:F119,F119,$Z$16:$Z$156)&gt;0,G119&amp;" "&amp;"CEZA",G119)</f>
        <v>0</v>
      </c>
      <c r="AD119" s="2" t="b">
        <f>IF(COUNTIF($AB$16:AB119,AB119)=1,IF(AB119&lt;&gt;"MALIN CİNSİ",IF(AB119&lt;&gt;0,ROW(AB119),"")))</f>
        <v>0</v>
      </c>
      <c r="AF119" s="18" t="e">
        <f>SMALL($AD$16:$AD$156,ROWS($A$7:A110))</f>
        <v>#NUM!</v>
      </c>
    </row>
    <row r="120" spans="1:32" ht="23.25" customHeight="1" x14ac:dyDescent="0.25">
      <c r="M120" s="22" t="str">
        <f t="shared" si="10"/>
        <v>BOŞ</v>
      </c>
      <c r="O120" s="2" t="str">
        <f ca="1">IFERROR(IF(COUNTIF($F$16:F120,F120)=1,IF(AND(_xlfn.DAYS(TODAY(),E120)&gt;34,Z120=0),"HATA"),"DOĞRU"),"HATA")</f>
        <v>DOĞRU</v>
      </c>
      <c r="P120" s="22" t="str">
        <f t="shared" si="11"/>
        <v>DOĞRU</v>
      </c>
      <c r="Y120" s="3">
        <f>IFERROR(IF(COUNTIF($F$16:F120,F120)=1,IF(SUMIF($F$16:$F$156,F120,$K$16:$K$156)&gt;=4250000,4250,SUMIF($F$16:$F$156,F120,$K$16:$K$156)*0.001),0),"")</f>
        <v>0</v>
      </c>
      <c r="Z120" s="3" t="str">
        <f t="shared" ca="1" si="12"/>
        <v/>
      </c>
      <c r="AA120" s="3" t="str">
        <f t="shared" si="14"/>
        <v/>
      </c>
      <c r="AB120" s="3">
        <f>IF(SUMIF($F$16:F120,F120,$Z$16:$Z$156)&gt;0,G120&amp;" "&amp;"CEZA",G120)</f>
        <v>0</v>
      </c>
      <c r="AD120" s="2" t="b">
        <f>IF(COUNTIF($AB$16:AB120,AB120)=1,IF(AB120&lt;&gt;"MALIN CİNSİ",IF(AB120&lt;&gt;0,ROW(AB120),"")))</f>
        <v>0</v>
      </c>
      <c r="AF120" s="18" t="e">
        <f>SMALL($AD$16:$AD$156,ROWS($A$7:A111))</f>
        <v>#NUM!</v>
      </c>
    </row>
    <row r="121" spans="1:32" ht="23.25" customHeight="1" thickBot="1" x14ac:dyDescent="0.3">
      <c r="M121" s="22" t="str">
        <f t="shared" si="10"/>
        <v>BOŞ</v>
      </c>
      <c r="O121" s="2" t="str">
        <f ca="1">IFERROR(IF(COUNTIF($F$16:F121,F121)=1,IF(AND(_xlfn.DAYS(TODAY(),E121)&gt;34,Z121=0),"HATA"),"DOĞRU"),"HATA")</f>
        <v>DOĞRU</v>
      </c>
      <c r="P121" s="22" t="str">
        <f t="shared" si="11"/>
        <v>DOĞRU</v>
      </c>
      <c r="Y121" s="3">
        <f>IFERROR(IF(COUNTIF($F$16:F121,F121)=1,IF(SUMIF($F$16:$F$156,F121,$K$16:$K$156)&gt;=4250000,4250,SUMIF($F$16:$F$156,F121,$K$16:$K$156)*0.001),0),"")</f>
        <v>0</v>
      </c>
      <c r="Z121" s="3" t="str">
        <f t="shared" ca="1" si="12"/>
        <v/>
      </c>
      <c r="AA121" s="3" t="str">
        <f t="shared" si="14"/>
        <v/>
      </c>
      <c r="AB121" s="3">
        <f>IF(SUMIF($F$16:F121,F121,$Z$16:$Z$156)&gt;0,G121&amp;" "&amp;"CEZA",G121)</f>
        <v>0</v>
      </c>
      <c r="AD121" s="2" t="b">
        <f>IF(COUNTIF($AB$16:AB121,AB121)=1,IF(AB121&lt;&gt;"MALIN CİNSİ",IF(AB121&lt;&gt;0,ROW(AB121),"")))</f>
        <v>0</v>
      </c>
      <c r="AF121" s="18" t="e">
        <f>SMALL($AD$16:$AD$156,ROWS($A$7:A112))</f>
        <v>#NUM!</v>
      </c>
    </row>
    <row r="122" spans="1:32" ht="23.25" customHeight="1" x14ac:dyDescent="0.25">
      <c r="A122" s="57" t="s">
        <v>5</v>
      </c>
      <c r="B122" s="58"/>
      <c r="C122" s="58"/>
      <c r="D122" s="58"/>
      <c r="E122" s="58"/>
      <c r="F122" s="58"/>
      <c r="G122" s="58"/>
      <c r="H122" s="58"/>
      <c r="I122" s="58"/>
      <c r="J122" s="58"/>
      <c r="K122" s="59"/>
      <c r="M122" s="22" t="str">
        <f t="shared" si="10"/>
        <v>BOŞ</v>
      </c>
      <c r="O122" s="2" t="str">
        <f ca="1">IFERROR(IF(COUNTIF($F$16:F122,F122)=1,IF(AND(_xlfn.DAYS(TODAY(),E122)&gt;34,Z122=0),"HATA"),"DOĞRU"),"HATA")</f>
        <v>DOĞRU</v>
      </c>
      <c r="P122" s="22" t="str">
        <f t="shared" si="11"/>
        <v>DOĞRU</v>
      </c>
      <c r="Y122" s="3">
        <f>IFERROR(IF(COUNTIF($F$16:F122,F122)=1,IF(SUMIF($F$16:$F$156,F122,$K$16:$K$156)&gt;=4250000,4250,SUMIF($F$16:$F$156,F122,$K$16:$K$156)*0.001),0),"")</f>
        <v>0</v>
      </c>
      <c r="Z122" s="3" t="str">
        <f t="shared" ca="1" si="12"/>
        <v/>
      </c>
      <c r="AA122" s="3" t="str">
        <f t="shared" si="14"/>
        <v/>
      </c>
      <c r="AB122" s="3">
        <f>IF(SUMIF($F$16:F122,F122,$Z$16:$Z$156)&gt;0,G122&amp;" "&amp;"CEZA",G122)</f>
        <v>0</v>
      </c>
      <c r="AD122" s="2" t="b">
        <f>IF(COUNTIF($AB$16:AB122,AB122)=1,IF(AB122&lt;&gt;"MALIN CİNSİ",IF(AB122&lt;&gt;0,ROW(AB122),"")))</f>
        <v>0</v>
      </c>
      <c r="AF122" s="18" t="e">
        <f>SMALL($AD$16:$AD$156,ROWS($A$7:A113))</f>
        <v>#NUM!</v>
      </c>
    </row>
    <row r="123" spans="1:32" ht="23.25" customHeight="1" x14ac:dyDescent="0.25">
      <c r="A123" s="60"/>
      <c r="B123" s="61"/>
      <c r="C123" s="61"/>
      <c r="D123" s="61"/>
      <c r="E123" s="61"/>
      <c r="F123" s="61"/>
      <c r="G123" s="61"/>
      <c r="H123" s="61"/>
      <c r="I123" s="61"/>
      <c r="J123" s="61"/>
      <c r="K123" s="62"/>
      <c r="M123" s="22" t="str">
        <f t="shared" si="10"/>
        <v>BOŞ</v>
      </c>
      <c r="O123" s="2" t="str">
        <f ca="1">IFERROR(IF(COUNTIF($F$16:F123,F123)=1,IF(AND(_xlfn.DAYS(TODAY(),E123)&gt;34,Z123=0),"HATA"),"DOĞRU"),"HATA")</f>
        <v>DOĞRU</v>
      </c>
      <c r="P123" s="22" t="str">
        <f t="shared" si="11"/>
        <v>DOĞRU</v>
      </c>
      <c r="Y123" s="3">
        <f>IFERROR(IF(COUNTIF($F$16:F123,F123)=1,IF(SUMIF($F$16:$F$156,F123,$K$16:$K$156)&gt;=4250000,4250,SUMIF($F$16:$F$156,F123,$K$16:$K$156)*0.001),0),"")</f>
        <v>0</v>
      </c>
      <c r="Z123" s="3" t="str">
        <f t="shared" ca="1" si="12"/>
        <v/>
      </c>
      <c r="AA123" s="3" t="str">
        <f t="shared" si="14"/>
        <v/>
      </c>
      <c r="AB123" s="3">
        <f>IF(SUMIF($F$16:F123,F123,$Z$16:$Z$156)&gt;0,G123&amp;" "&amp;"CEZA",G123)</f>
        <v>0</v>
      </c>
      <c r="AD123" s="2" t="b">
        <f>IF(COUNTIF($AB$16:AB123,AB123)=1,IF(AB123&lt;&gt;"MALIN CİNSİ",IF(AB123&lt;&gt;0,ROW(AB123),"")))</f>
        <v>0</v>
      </c>
      <c r="AF123" s="18" t="e">
        <f>SMALL($AD$16:$AD$156,ROWS($A$7:A114))</f>
        <v>#NUM!</v>
      </c>
    </row>
    <row r="124" spans="1:32" ht="23.25" customHeight="1" x14ac:dyDescent="0.25">
      <c r="A124" s="60"/>
      <c r="B124" s="61"/>
      <c r="C124" s="61"/>
      <c r="D124" s="61"/>
      <c r="E124" s="61"/>
      <c r="F124" s="61"/>
      <c r="G124" s="61"/>
      <c r="H124" s="61"/>
      <c r="I124" s="61"/>
      <c r="J124" s="61"/>
      <c r="K124" s="62"/>
      <c r="M124" s="22" t="str">
        <f t="shared" si="10"/>
        <v>BOŞ</v>
      </c>
      <c r="O124" s="2" t="str">
        <f ca="1">IFERROR(IF(COUNTIF($F$16:F124,F124)=1,IF(AND(_xlfn.DAYS(TODAY(),E124)&gt;34,Z124=0),"HATA"),"DOĞRU"),"HATA")</f>
        <v>DOĞRU</v>
      </c>
      <c r="P124" s="22" t="str">
        <f t="shared" si="11"/>
        <v>DOĞRU</v>
      </c>
      <c r="Y124" s="3">
        <f>IFERROR(IF(COUNTIF($F$16:F124,F124)=1,IF(SUMIF($F$16:$F$156,F124,$K$16:$K$156)&gt;=4250000,4250,SUMIF($F$16:$F$156,F124,$K$16:$K$156)*0.001),0),"")</f>
        <v>0</v>
      </c>
      <c r="Z124" s="3" t="str">
        <f t="shared" ca="1" si="12"/>
        <v/>
      </c>
      <c r="AA124" s="3" t="str">
        <f t="shared" si="14"/>
        <v/>
      </c>
      <c r="AB124" s="3">
        <f>IF(SUMIF($F$16:F124,F124,$Z$16:$Z$156)&gt;0,G124&amp;" "&amp;"CEZA",G124)</f>
        <v>0</v>
      </c>
      <c r="AD124" s="2" t="b">
        <f>IF(COUNTIF($AB$16:AB124,AB124)=1,IF(AB124&lt;&gt;"MALIN CİNSİ",IF(AB124&lt;&gt;0,ROW(AB124),"")))</f>
        <v>0</v>
      </c>
      <c r="AF124" s="18" t="e">
        <f>SMALL($AD$16:$AD$156,ROWS($A$7:A115))</f>
        <v>#NUM!</v>
      </c>
    </row>
    <row r="125" spans="1:32" ht="6" customHeight="1" x14ac:dyDescent="0.25">
      <c r="A125" s="60"/>
      <c r="B125" s="61"/>
      <c r="C125" s="61"/>
      <c r="D125" s="61"/>
      <c r="E125" s="61"/>
      <c r="F125" s="61"/>
      <c r="G125" s="61"/>
      <c r="H125" s="61"/>
      <c r="I125" s="61"/>
      <c r="J125" s="61"/>
      <c r="K125" s="62"/>
      <c r="M125" s="22" t="str">
        <f t="shared" si="10"/>
        <v>BOŞ</v>
      </c>
      <c r="O125" s="2" t="str">
        <f ca="1">IFERROR(IF(COUNTIF($F$16:F125,F125)=1,IF(AND(_xlfn.DAYS(TODAY(),E125)&gt;34,Z125=0),"HATA"),"DOĞRU"),"HATA")</f>
        <v>DOĞRU</v>
      </c>
      <c r="P125" s="22" t="str">
        <f t="shared" si="11"/>
        <v>DOĞRU</v>
      </c>
      <c r="Y125" s="3">
        <f>IFERROR(IF(COUNTIF($F$16:F125,F125)=1,IF(SUMIF($F$16:$F$156,F125,$K$16:$K$156)&gt;=4250000,4250,SUMIF($F$16:$F$156,F125,$K$16:$K$156)*0.001),0),"")</f>
        <v>0</v>
      </c>
      <c r="Z125" s="3" t="str">
        <f t="shared" ca="1" si="12"/>
        <v/>
      </c>
      <c r="AA125" s="3" t="str">
        <f t="shared" si="14"/>
        <v/>
      </c>
      <c r="AB125" s="3">
        <f>IF(SUMIF($F$16:F125,F125,$Z$16:$Z$156)&gt;0,G125&amp;" "&amp;"CEZA",G125)</f>
        <v>0</v>
      </c>
      <c r="AD125" s="2" t="b">
        <f>IF(COUNTIF($AB$16:AB125,AB125)=1,IF(AB125&lt;&gt;"MALIN CİNSİ",IF(AB125&lt;&gt;0,ROW(AB125),"")))</f>
        <v>0</v>
      </c>
      <c r="AF125" s="18" t="e">
        <f>SMALL($AD$16:$AD$156,ROWS($A$7:A116))</f>
        <v>#NUM!</v>
      </c>
    </row>
    <row r="126" spans="1:32" ht="23.25" customHeight="1" thickBot="1" x14ac:dyDescent="0.3">
      <c r="A126" s="63"/>
      <c r="B126" s="64"/>
      <c r="C126" s="64"/>
      <c r="D126" s="64"/>
      <c r="E126" s="64"/>
      <c r="F126" s="64"/>
      <c r="G126" s="64"/>
      <c r="H126" s="64"/>
      <c r="I126" s="64"/>
      <c r="J126" s="64"/>
      <c r="K126" s="65"/>
      <c r="M126" s="22" t="str">
        <f t="shared" si="10"/>
        <v>BOŞ</v>
      </c>
      <c r="O126" s="2" t="str">
        <f ca="1">IFERROR(IF(COUNTIF($F$16:F126,F126)=1,IF(AND(_xlfn.DAYS(TODAY(),E126)&gt;34,Z126=0),"HATA"),"DOĞRU"),"HATA")</f>
        <v>DOĞRU</v>
      </c>
      <c r="P126" s="22" t="str">
        <f t="shared" si="11"/>
        <v>DOĞRU</v>
      </c>
      <c r="Y126" s="3">
        <f>IFERROR(IF(COUNTIF($F$16:F126,F126)=1,IF(SUMIF($F$16:$F$156,F126,$K$16:$K$156)&gt;=4250000,4250,SUMIF($F$16:$F$156,F126,$K$16:$K$156)*0.001),0),"")</f>
        <v>0</v>
      </c>
      <c r="Z126" s="3" t="str">
        <f t="shared" ca="1" si="12"/>
        <v/>
      </c>
      <c r="AA126" s="3" t="str">
        <f t="shared" si="14"/>
        <v/>
      </c>
      <c r="AB126" s="3">
        <f>IF(SUMIF($F$16:F126,F126,$Z$16:$Z$156)&gt;0,G126&amp;" "&amp;"CEZA",G126)</f>
        <v>0</v>
      </c>
      <c r="AD126" s="2" t="b">
        <f>IF(COUNTIF($AB$16:AB126,AB126)=1,IF(AB126&lt;&gt;"MALIN CİNSİ",IF(AB126&lt;&gt;0,ROW(AB126),"")))</f>
        <v>0</v>
      </c>
      <c r="AF126" s="18" t="e">
        <f>SMALL($AD$16:$AD$156,ROWS($A$7:A117))</f>
        <v>#NUM!</v>
      </c>
    </row>
    <row r="127" spans="1:32" ht="24.95" customHeight="1" x14ac:dyDescent="0.25">
      <c r="A127" s="66" t="s">
        <v>7</v>
      </c>
      <c r="B127" s="66"/>
      <c r="C127" s="66"/>
      <c r="D127" s="66"/>
      <c r="E127" s="66"/>
      <c r="F127" s="66"/>
      <c r="G127" s="66"/>
      <c r="H127" s="67" t="s">
        <v>11</v>
      </c>
      <c r="I127" s="67"/>
      <c r="J127" s="67"/>
      <c r="K127" s="67"/>
      <c r="M127" s="22" t="str">
        <f t="shared" si="10"/>
        <v>BOŞ</v>
      </c>
      <c r="O127" s="2" t="str">
        <f ca="1">IFERROR(IF(COUNTIF($F$16:F127,F127)=1,IF(AND(_xlfn.DAYS(TODAY(),E127)&gt;34,Z127=0),"HATA"),"DOĞRU"),"HATA")</f>
        <v>DOĞRU</v>
      </c>
      <c r="P127" s="22" t="str">
        <f t="shared" si="11"/>
        <v>DOĞRU</v>
      </c>
      <c r="Y127" s="3">
        <f>IFERROR(IF(COUNTIF($F$16:F127,F127)=1,IF(SUMIF($F$16:$F$156,F127,$K$16:$K$156)&gt;=4250000,4250,SUMIF($F$16:$F$156,F127,$K$16:$K$156)*0.001),0),"")</f>
        <v>0</v>
      </c>
      <c r="Z127" s="3" t="str">
        <f t="shared" ca="1" si="12"/>
        <v/>
      </c>
      <c r="AA127" s="3" t="str">
        <f t="shared" si="14"/>
        <v/>
      </c>
      <c r="AB127" s="3">
        <f>IF(SUMIF($F$16:F127,F127,$Z$16:$Z$156)&gt;0,G127&amp;" "&amp;"CEZA",G127)</f>
        <v>0</v>
      </c>
      <c r="AD127" s="2" t="b">
        <f>IF(COUNTIF($AB$16:AB127,AB127)=1,IF(AB127&lt;&gt;"MALIN CİNSİ",IF(AB127&lt;&gt;0,ROW(AB127),"")))</f>
        <v>0</v>
      </c>
      <c r="AF127" s="18" t="e">
        <f>SMALL($AD$16:$AD$156,ROWS($A$7:A118))</f>
        <v>#NUM!</v>
      </c>
    </row>
    <row r="128" spans="1:32" ht="24.95" customHeight="1" x14ac:dyDescent="0.25">
      <c r="A128" s="73" t="str">
        <f>A13</f>
        <v/>
      </c>
      <c r="B128" s="74"/>
      <c r="C128" s="74"/>
      <c r="D128" s="74"/>
      <c r="E128" s="74"/>
      <c r="F128" s="74"/>
      <c r="G128" s="75"/>
      <c r="H128" s="66" t="str">
        <f>H13</f>
        <v>/</v>
      </c>
      <c r="I128" s="66"/>
      <c r="J128" s="66"/>
      <c r="K128" s="66"/>
      <c r="M128" s="22" t="str">
        <f t="shared" si="10"/>
        <v>BOŞ</v>
      </c>
      <c r="O128" s="2" t="str">
        <f ca="1">IFERROR(IF(COUNTIF($F$16:F128,F128)=1,IF(AND(_xlfn.DAYS(TODAY(),E128)&gt;34,Z128=0),"HATA"),"DOĞRU"),"HATA")</f>
        <v>DOĞRU</v>
      </c>
      <c r="P128" s="22" t="str">
        <f t="shared" si="11"/>
        <v>DOĞRU</v>
      </c>
      <c r="Y128" s="3">
        <f>IFERROR(IF(COUNTIF($F$16:F128,F128)=1,IF(SUMIF($F$16:$F$156,F128,$K$16:$K$156)&gt;=4250000,4250,SUMIF($F$16:$F$156,F128,$K$16:$K$156)*0.001),0),"")</f>
        <v>0</v>
      </c>
      <c r="Z128" s="3" t="str">
        <f t="shared" ca="1" si="12"/>
        <v/>
      </c>
      <c r="AA128" s="3" t="str">
        <f t="shared" si="14"/>
        <v/>
      </c>
      <c r="AB128" s="3">
        <f>IF(SUMIF($F$16:F128,F128,$Z$16:$Z$156)&gt;0,G128&amp;" "&amp;"CEZA",G128)</f>
        <v>0</v>
      </c>
      <c r="AD128" s="2" t="b">
        <f>IF(COUNTIF($AB$16:AB128,AB128)=1,IF(AB128&lt;&gt;"MALIN CİNSİ",IF(AB128&lt;&gt;0,ROW(AB128),"")))</f>
        <v>0</v>
      </c>
      <c r="AF128" s="18" t="e">
        <f>SMALL($AD$16:$AD$156,ROWS($A$7:A119))</f>
        <v>#NUM!</v>
      </c>
    </row>
    <row r="129" spans="1:32" ht="23.25" customHeight="1" x14ac:dyDescent="0.25">
      <c r="A129" s="72" t="s">
        <v>10</v>
      </c>
      <c r="B129" s="70" t="s">
        <v>8</v>
      </c>
      <c r="C129" s="78" t="s">
        <v>6</v>
      </c>
      <c r="D129" s="70" t="s">
        <v>0</v>
      </c>
      <c r="E129" s="70" t="s">
        <v>13</v>
      </c>
      <c r="F129" s="70" t="s">
        <v>12</v>
      </c>
      <c r="G129" s="70" t="s">
        <v>1</v>
      </c>
      <c r="H129" s="76" t="s">
        <v>14</v>
      </c>
      <c r="I129" s="70" t="s">
        <v>2</v>
      </c>
      <c r="J129" s="71" t="s">
        <v>3</v>
      </c>
      <c r="K129" s="70" t="s">
        <v>9</v>
      </c>
      <c r="M129" s="22" t="str">
        <f t="shared" si="10"/>
        <v>YANLIŞ</v>
      </c>
      <c r="O129" s="2" t="str">
        <f ca="1">IFERROR(IF(COUNTIF($F$16:F129,F129)=1,IF(AND(_xlfn.DAYS(TODAY(),E129)&gt;34,Z129=0),"HATA"),"DOĞRU"),"HATA")</f>
        <v>DOĞRU</v>
      </c>
      <c r="P129" s="22" t="str">
        <f t="shared" si="11"/>
        <v>DOĞRU</v>
      </c>
      <c r="Y129" s="3">
        <f>IFERROR(IF(COUNTIF($F$16:F129,F129)=1,IF(SUMIF($F$16:$F$156,F129,$K$16:$K$156)&gt;=4250000,4250,SUMIF($F$16:$F$156,F129,$K$16:$K$156)*0.001),0),"")</f>
        <v>0</v>
      </c>
      <c r="Z129" s="3"/>
      <c r="AA129" s="3"/>
      <c r="AB129" s="3"/>
      <c r="AD129" s="2" t="b">
        <f>IF(COUNTIF($AB$16:AB129,AB129)=1,IF(AB129&lt;&gt;"MALIN CİNSİ",IF(AB129&lt;&gt;0,ROW(AB129),"")))</f>
        <v>0</v>
      </c>
      <c r="AF129" s="18" t="e">
        <f>SMALL($AD$16:$AD$156,ROWS($A$7:A120))</f>
        <v>#NUM!</v>
      </c>
    </row>
    <row r="130" spans="1:32" ht="23.25" customHeight="1" x14ac:dyDescent="0.25">
      <c r="A130" s="72"/>
      <c r="B130" s="72"/>
      <c r="C130" s="78"/>
      <c r="D130" s="72"/>
      <c r="E130" s="72"/>
      <c r="F130" s="72"/>
      <c r="G130" s="70"/>
      <c r="H130" s="77"/>
      <c r="I130" s="70"/>
      <c r="J130" s="70"/>
      <c r="K130" s="70"/>
      <c r="M130" s="22" t="str">
        <f t="shared" si="10"/>
        <v>BOŞ</v>
      </c>
      <c r="O130" s="2" t="str">
        <f ca="1">IFERROR(IF(COUNTIF($F$16:F130,F130)=1,IF(AND(_xlfn.DAYS(TODAY(),E130)&gt;34,Z130=0),"HATA"),"DOĞRU"),"HATA")</f>
        <v>DOĞRU</v>
      </c>
      <c r="P130" s="22" t="str">
        <f t="shared" si="11"/>
        <v>DOĞRU</v>
      </c>
      <c r="Y130" s="3">
        <f>IFERROR(IF(COUNTIF($F$16:F130,F130)=1,IF(SUMIF($F$16:$F$156,F130,$K$16:$K$156)&gt;=4250000,4250,SUMIF($F$16:$F$156,F130,$K$16:$K$156)*0.001),0),"")</f>
        <v>0</v>
      </c>
      <c r="Z130" s="3" t="str">
        <f t="shared" ca="1" si="12"/>
        <v/>
      </c>
      <c r="AA130" s="3" t="str">
        <f t="shared" si="14"/>
        <v/>
      </c>
      <c r="AB130" s="3">
        <f>IF(SUMIF($F$16:F130,F130,$Z$16:$Z$156)&gt;0,G130&amp;" "&amp;"CEZA",G130)</f>
        <v>0</v>
      </c>
      <c r="AD130" s="2" t="b">
        <f>IF(COUNTIF($AB$16:AB130,AB130)=1,IF(AB130&lt;&gt;"MALIN CİNSİ",IF(AB130&lt;&gt;0,ROW(AB130),"")))</f>
        <v>0</v>
      </c>
      <c r="AF130" s="18" t="e">
        <f>SMALL($AD$16:$AD$156,ROWS($A$7:A121))</f>
        <v>#NUM!</v>
      </c>
    </row>
    <row r="131" spans="1:32" ht="24.95" customHeight="1" x14ac:dyDescent="0.25">
      <c r="A131" s="25"/>
      <c r="B131" s="68" t="s">
        <v>27</v>
      </c>
      <c r="C131" s="69"/>
      <c r="D131" s="69"/>
      <c r="E131" s="69"/>
      <c r="F131" s="69"/>
      <c r="G131" s="69"/>
      <c r="H131" s="35">
        <f t="shared" ref="H131:I131" si="19">H118</f>
        <v>0</v>
      </c>
      <c r="I131" s="36">
        <f t="shared" si="19"/>
        <v>0</v>
      </c>
      <c r="J131" s="30"/>
      <c r="K131" s="37">
        <f>K118</f>
        <v>0</v>
      </c>
      <c r="M131" s="22" t="str">
        <f t="shared" si="10"/>
        <v>YANLIŞ</v>
      </c>
      <c r="O131" s="2" t="str">
        <f ca="1">IFERROR(IF(COUNTIF($F$16:F131,F131)=1,IF(AND(_xlfn.DAYS(TODAY(),E131)&gt;34,Z131=0),"HATA"),"DOĞRU"),"HATA")</f>
        <v>DOĞRU</v>
      </c>
      <c r="P131" s="22" t="str">
        <f t="shared" si="11"/>
        <v>DOĞRU</v>
      </c>
      <c r="Y131" s="3">
        <f>IFERROR(IF(COUNTIF($F$16:F131,F131)=1,IF(SUMIF($F$16:$F$156,F131,$K$16:$K$156)&gt;=4250000,4250,SUMIF($F$16:$F$156,F131,$K$16:$K$156)*0.001),0),"")</f>
        <v>0</v>
      </c>
      <c r="Z131" s="3">
        <f t="shared" ca="1" si="12"/>
        <v>0</v>
      </c>
      <c r="AA131" s="3">
        <f t="shared" ca="1" si="14"/>
        <v>0</v>
      </c>
      <c r="AB131" s="3">
        <f>IF(SUMIF($F$16:F131,F131,$Z$16:$Z$156)&gt;0,G131&amp;" "&amp;"CEZA",G131)</f>
        <v>0</v>
      </c>
      <c r="AD131" s="2" t="b">
        <f>IF(COUNTIF($AB$16:AB131,AB131)=1,IF(AB131&lt;&gt;"MALIN CİNSİ",IF(AB131&lt;&gt;0,ROW(AB131),"")))</f>
        <v>0</v>
      </c>
      <c r="AF131" s="18" t="e">
        <f>SMALL($AD$16:$AD$156,ROWS($A$7:A122))</f>
        <v>#NUM!</v>
      </c>
    </row>
    <row r="132" spans="1:32" ht="24.95" customHeight="1" x14ac:dyDescent="0.25">
      <c r="A132" s="25">
        <v>76</v>
      </c>
      <c r="B132" s="25"/>
      <c r="C132" s="26"/>
      <c r="D132" s="23"/>
      <c r="E132" s="15"/>
      <c r="F132" s="25"/>
      <c r="G132" s="24"/>
      <c r="H132" s="32"/>
      <c r="I132" s="31"/>
      <c r="J132" s="3"/>
      <c r="K132" s="29">
        <f t="shared" ref="K132:K156" si="20">IF(I132="",H132*J132,I132*J132)</f>
        <v>0</v>
      </c>
      <c r="M132" s="22" t="str">
        <f t="shared" si="10"/>
        <v>BOŞ</v>
      </c>
      <c r="N132" s="22">
        <f t="shared" ref="N132:N156" ca="1" si="21">IFERROR(IF(_xlfn.DAYS(TODAY(),E132)&lt;0,"HATA",),"HATA")</f>
        <v>0</v>
      </c>
      <c r="O132" s="2" t="str">
        <f ca="1">IFERROR(IF(COUNTIF($F$16:F132,F132)=1,IF(AND(_xlfn.DAYS(TODAY(),E132)&gt;34,Z132=0),"HATA"),"DOĞRU"),"HATA")</f>
        <v>DOĞRU</v>
      </c>
      <c r="P132" s="22" t="str">
        <f t="shared" si="11"/>
        <v>DOĞRU</v>
      </c>
      <c r="Y132" s="3">
        <f>IFERROR(IF(COUNTIF($F$16:F132,F132)=1,IF(SUMIF($F$16:$F$156,F132,$K$16:$K$156)&gt;=4250000,4250,SUMIF($F$16:$F$156,F132,$K$16:$K$156)*0.001),0),"")</f>
        <v>0</v>
      </c>
      <c r="Z132" s="3" t="str">
        <f t="shared" ca="1" si="12"/>
        <v/>
      </c>
      <c r="AA132" s="3" t="str">
        <f t="shared" si="14"/>
        <v/>
      </c>
      <c r="AB132" s="3">
        <f>IF(SUMIF($F$16:F132,F132,$Z$16:$Z$156)&gt;0,G132&amp;" "&amp;"CEZA",G132)</f>
        <v>0</v>
      </c>
      <c r="AD132" s="2" t="b">
        <f>IF(COUNTIF($AB$16:AB132,AB132)=1,IF(AB132&lt;&gt;"MALIN CİNSİ",IF(AB132&lt;&gt;0,ROW(AB132),"")))</f>
        <v>0</v>
      </c>
      <c r="AF132" s="18" t="e">
        <f>SMALL($AD$16:$AD$156,ROWS($A$7:A123))</f>
        <v>#NUM!</v>
      </c>
    </row>
    <row r="133" spans="1:32" ht="24.95" customHeight="1" x14ac:dyDescent="0.25">
      <c r="A133" s="25">
        <v>77</v>
      </c>
      <c r="B133" s="25"/>
      <c r="C133" s="26"/>
      <c r="D133" s="23"/>
      <c r="E133" s="15"/>
      <c r="F133" s="25"/>
      <c r="G133" s="24"/>
      <c r="H133" s="32"/>
      <c r="I133" s="31"/>
      <c r="J133" s="3"/>
      <c r="K133" s="29">
        <f t="shared" si="20"/>
        <v>0</v>
      </c>
      <c r="M133" s="22" t="str">
        <f t="shared" si="10"/>
        <v>BOŞ</v>
      </c>
      <c r="N133" s="22">
        <f t="shared" ca="1" si="21"/>
        <v>0</v>
      </c>
      <c r="O133" s="2" t="str">
        <f ca="1">IFERROR(IF(COUNTIF($F$16:F133,F133)=1,IF(AND(_xlfn.DAYS(TODAY(),E133)&gt;34,Z133=0),"HATA"),"DOĞRU"),"HATA")</f>
        <v>DOĞRU</v>
      </c>
      <c r="P133" s="22" t="str">
        <f t="shared" si="11"/>
        <v>DOĞRU</v>
      </c>
      <c r="Y133" s="3">
        <f>IFERROR(IF(COUNTIF($F$16:F133,F133)=1,IF(SUMIF($F$16:$F$156,F133,$K$16:$K$156)&gt;=4250000,4250,SUMIF($F$16:$F$156,F133,$K$16:$K$156)*0.001),0),"")</f>
        <v>0</v>
      </c>
      <c r="Z133" s="3" t="str">
        <f t="shared" ca="1" si="12"/>
        <v/>
      </c>
      <c r="AA133" s="3" t="str">
        <f t="shared" si="14"/>
        <v/>
      </c>
      <c r="AB133" s="3">
        <f>IF(SUMIF($F$16:F133,F133,$Z$16:$Z$156)&gt;0,G133&amp;" "&amp;"CEZA",G133)</f>
        <v>0</v>
      </c>
      <c r="AD133" s="2" t="b">
        <f>IF(COUNTIF($AB$16:AB133,AB133)=1,IF(AB133&lt;&gt;"MALIN CİNSİ",IF(AB133&lt;&gt;0,ROW(AB133),"")))</f>
        <v>0</v>
      </c>
      <c r="AF133" s="18" t="e">
        <f>SMALL($AD$16:$AD$156,ROWS($A$7:A124))</f>
        <v>#NUM!</v>
      </c>
    </row>
    <row r="134" spans="1:32" ht="24.95" customHeight="1" x14ac:dyDescent="0.25">
      <c r="A134" s="25">
        <v>78</v>
      </c>
      <c r="B134" s="25"/>
      <c r="C134" s="26"/>
      <c r="D134" s="23"/>
      <c r="E134" s="15"/>
      <c r="F134" s="25"/>
      <c r="G134" s="24"/>
      <c r="H134" s="32"/>
      <c r="I134" s="31"/>
      <c r="J134" s="3"/>
      <c r="K134" s="29">
        <f t="shared" si="20"/>
        <v>0</v>
      </c>
      <c r="M134" s="22" t="str">
        <f t="shared" si="10"/>
        <v>BOŞ</v>
      </c>
      <c r="N134" s="22">
        <f t="shared" ca="1" si="21"/>
        <v>0</v>
      </c>
      <c r="O134" s="2" t="str">
        <f ca="1">IFERROR(IF(COUNTIF($F$16:F134,F134)=1,IF(AND(_xlfn.DAYS(TODAY(),E134)&gt;34,Z134=0),"HATA"),"DOĞRU"),"HATA")</f>
        <v>DOĞRU</v>
      </c>
      <c r="P134" s="22" t="str">
        <f t="shared" si="11"/>
        <v>DOĞRU</v>
      </c>
      <c r="Y134" s="3">
        <f>IFERROR(IF(COUNTIF($F$16:F134,F134)=1,IF(SUMIF($F$16:$F$156,F134,$K$16:$K$156)&gt;=4250000,4250,SUMIF($F$16:$F$156,F134,$K$16:$K$156)*0.001),0),"")</f>
        <v>0</v>
      </c>
      <c r="Z134" s="3" t="str">
        <f t="shared" ca="1" si="12"/>
        <v/>
      </c>
      <c r="AA134" s="3" t="str">
        <f t="shared" si="14"/>
        <v/>
      </c>
      <c r="AB134" s="3">
        <f>IF(SUMIF($F$16:F134,F134,$Z$16:$Z$156)&gt;0,G134&amp;" "&amp;"CEZA",G134)</f>
        <v>0</v>
      </c>
      <c r="AD134" s="2" t="b">
        <f>IF(COUNTIF($AB$16:AB134,AB134)=1,IF(AB134&lt;&gt;"MALIN CİNSİ",IF(AB134&lt;&gt;0,ROW(AB134),"")))</f>
        <v>0</v>
      </c>
      <c r="AF134" s="18" t="e">
        <f>SMALL($AD$16:$AD$156,ROWS($A$7:A125))</f>
        <v>#NUM!</v>
      </c>
    </row>
    <row r="135" spans="1:32" ht="24.95" customHeight="1" x14ac:dyDescent="0.25">
      <c r="A135" s="25">
        <v>79</v>
      </c>
      <c r="B135" s="25"/>
      <c r="C135" s="26"/>
      <c r="D135" s="23"/>
      <c r="E135" s="15"/>
      <c r="F135" s="25"/>
      <c r="G135" s="24"/>
      <c r="H135" s="32"/>
      <c r="I135" s="31"/>
      <c r="J135" s="3"/>
      <c r="K135" s="29">
        <f t="shared" si="20"/>
        <v>0</v>
      </c>
      <c r="M135" s="22" t="str">
        <f t="shared" si="10"/>
        <v>BOŞ</v>
      </c>
      <c r="N135" s="22">
        <f t="shared" ca="1" si="21"/>
        <v>0</v>
      </c>
      <c r="O135" s="2" t="str">
        <f ca="1">IFERROR(IF(COUNTIF($F$16:F135,F135)=1,IF(AND(_xlfn.DAYS(TODAY(),E135)&gt;34,Z135=0),"HATA"),"DOĞRU"),"HATA")</f>
        <v>DOĞRU</v>
      </c>
      <c r="P135" s="22" t="str">
        <f t="shared" si="11"/>
        <v>DOĞRU</v>
      </c>
      <c r="Y135" s="3">
        <f>IFERROR(IF(COUNTIF($F$16:F135,F135)=1,IF(SUMIF($F$16:$F$156,F135,$K$16:$K$156)&gt;=4250000,4250,SUMIF($F$16:$F$156,F135,$K$16:$K$156)*0.001),0),"")</f>
        <v>0</v>
      </c>
      <c r="Z135" s="3" t="str">
        <f t="shared" ca="1" si="12"/>
        <v/>
      </c>
      <c r="AA135" s="3" t="str">
        <f t="shared" si="14"/>
        <v/>
      </c>
      <c r="AB135" s="3">
        <f>IF(SUMIF($F$16:F135,F135,$Z$16:$Z$156)&gt;0,G135&amp;" "&amp;"CEZA",G135)</f>
        <v>0</v>
      </c>
      <c r="AD135" s="2" t="b">
        <f>IF(COUNTIF($AB$16:AB135,AB135)=1,IF(AB135&lt;&gt;"MALIN CİNSİ",IF(AB135&lt;&gt;0,ROW(AB135),"")))</f>
        <v>0</v>
      </c>
      <c r="AF135" s="18" t="e">
        <f>SMALL($AD$16:$AD$156,ROWS($A$7:A126))</f>
        <v>#NUM!</v>
      </c>
    </row>
    <row r="136" spans="1:32" ht="24.95" customHeight="1" x14ac:dyDescent="0.25">
      <c r="A136" s="25">
        <v>80</v>
      </c>
      <c r="B136" s="25"/>
      <c r="C136" s="26"/>
      <c r="D136" s="23"/>
      <c r="E136" s="15"/>
      <c r="F136" s="25"/>
      <c r="G136" s="24"/>
      <c r="H136" s="32"/>
      <c r="I136" s="31"/>
      <c r="J136" s="3"/>
      <c r="K136" s="29">
        <f t="shared" si="20"/>
        <v>0</v>
      </c>
      <c r="M136" s="22" t="str">
        <f t="shared" si="10"/>
        <v>BOŞ</v>
      </c>
      <c r="N136" s="22">
        <f t="shared" ca="1" si="21"/>
        <v>0</v>
      </c>
      <c r="O136" s="2" t="str">
        <f ca="1">IFERROR(IF(COUNTIF($F$16:F136,F136)=1,IF(AND(_xlfn.DAYS(TODAY(),E136)&gt;34,Z136=0),"HATA"),"DOĞRU"),"HATA")</f>
        <v>DOĞRU</v>
      </c>
      <c r="P136" s="22" t="str">
        <f t="shared" si="11"/>
        <v>DOĞRU</v>
      </c>
      <c r="Y136" s="3">
        <f>IFERROR(IF(COUNTIF($F$16:F136,F136)=1,IF(SUMIF($F$16:$F$156,F136,$K$16:$K$156)&gt;=4250000,4250,SUMIF($F$16:$F$156,F136,$K$16:$K$156)*0.001),0),"")</f>
        <v>0</v>
      </c>
      <c r="Z136" s="3" t="str">
        <f t="shared" ca="1" si="12"/>
        <v/>
      </c>
      <c r="AA136" s="3" t="str">
        <f t="shared" si="14"/>
        <v/>
      </c>
      <c r="AB136" s="3">
        <f>IF(SUMIF($F$16:F136,F136,$Z$16:$Z$156)&gt;0,G136&amp;" "&amp;"CEZA",G136)</f>
        <v>0</v>
      </c>
      <c r="AD136" s="2" t="b">
        <f>IF(COUNTIF($AB$16:AB136,AB136)=1,IF(AB136&lt;&gt;"MALIN CİNSİ",IF(AB136&lt;&gt;0,ROW(AB136),"")))</f>
        <v>0</v>
      </c>
      <c r="AF136" s="18" t="e">
        <f>SMALL($AD$16:$AD$156,ROWS($A$7:A127))</f>
        <v>#NUM!</v>
      </c>
    </row>
    <row r="137" spans="1:32" ht="24.95" customHeight="1" x14ac:dyDescent="0.25">
      <c r="A137" s="25">
        <v>81</v>
      </c>
      <c r="B137" s="25"/>
      <c r="C137" s="26"/>
      <c r="D137" s="23"/>
      <c r="E137" s="15"/>
      <c r="F137" s="25"/>
      <c r="G137" s="24"/>
      <c r="H137" s="32"/>
      <c r="I137" s="31"/>
      <c r="J137" s="3"/>
      <c r="K137" s="29">
        <f t="shared" si="20"/>
        <v>0</v>
      </c>
      <c r="M137" s="22" t="str">
        <f t="shared" si="10"/>
        <v>BOŞ</v>
      </c>
      <c r="N137" s="22">
        <f t="shared" ca="1" si="21"/>
        <v>0</v>
      </c>
      <c r="O137" s="2" t="str">
        <f ca="1">IFERROR(IF(COUNTIF($F$16:F137,F137)=1,IF(AND(_xlfn.DAYS(TODAY(),E137)&gt;34,Z137=0),"HATA"),"DOĞRU"),"HATA")</f>
        <v>DOĞRU</v>
      </c>
      <c r="P137" s="22" t="str">
        <f t="shared" si="11"/>
        <v>DOĞRU</v>
      </c>
      <c r="Y137" s="3">
        <f>IFERROR(IF(COUNTIF($F$16:F137,F137)=1,IF(SUMIF($F$16:$F$156,F137,$K$16:$K$156)&gt;=4250000,4250,SUMIF($F$16:$F$156,F137,$K$16:$K$156)*0.001),0),"")</f>
        <v>0</v>
      </c>
      <c r="Z137" s="3" t="str">
        <f t="shared" ca="1" si="12"/>
        <v/>
      </c>
      <c r="AA137" s="3" t="str">
        <f t="shared" si="14"/>
        <v/>
      </c>
      <c r="AB137" s="3">
        <f>IF(SUMIF($F$16:F137,F137,$Z$16:$Z$156)&gt;0,G137&amp;" "&amp;"CEZA",G137)</f>
        <v>0</v>
      </c>
      <c r="AD137" s="2" t="b">
        <f>IF(COUNTIF($AB$16:AB137,AB137)=1,IF(AB137&lt;&gt;"MALIN CİNSİ",IF(AB137&lt;&gt;0,ROW(AB137),"")))</f>
        <v>0</v>
      </c>
      <c r="AF137" s="18" t="e">
        <f>SMALL($AD$16:$AD$156,ROWS($A$7:A128))</f>
        <v>#NUM!</v>
      </c>
    </row>
    <row r="138" spans="1:32" ht="24.95" customHeight="1" x14ac:dyDescent="0.25">
      <c r="A138" s="25">
        <v>82</v>
      </c>
      <c r="B138" s="25"/>
      <c r="C138" s="26"/>
      <c r="D138" s="23"/>
      <c r="E138" s="15"/>
      <c r="F138" s="25"/>
      <c r="G138" s="24"/>
      <c r="H138" s="32"/>
      <c r="I138" s="31"/>
      <c r="J138" s="3"/>
      <c r="K138" s="29">
        <f t="shared" si="20"/>
        <v>0</v>
      </c>
      <c r="M138" s="22" t="str">
        <f t="shared" si="10"/>
        <v>BOŞ</v>
      </c>
      <c r="N138" s="22">
        <f t="shared" ca="1" si="21"/>
        <v>0</v>
      </c>
      <c r="O138" s="2" t="str">
        <f ca="1">IFERROR(IF(COUNTIF($F$16:F138,F138)=1,IF(AND(_xlfn.DAYS(TODAY(),E138)&gt;34,Z138=0),"HATA"),"DOĞRU"),"HATA")</f>
        <v>DOĞRU</v>
      </c>
      <c r="P138" s="22" t="str">
        <f t="shared" si="11"/>
        <v>DOĞRU</v>
      </c>
      <c r="Y138" s="3">
        <f>IFERROR(IF(COUNTIF($F$16:F138,F138)=1,IF(SUMIF($F$16:$F$156,F138,$K$16:$K$156)&gt;=4250000,4250,SUMIF($F$16:$F$156,F138,$K$16:$K$156)*0.001),0),"")</f>
        <v>0</v>
      </c>
      <c r="Z138" s="3" t="str">
        <f t="shared" ca="1" si="12"/>
        <v/>
      </c>
      <c r="AA138" s="3" t="str">
        <f t="shared" si="14"/>
        <v/>
      </c>
      <c r="AB138" s="3">
        <f>IF(SUMIF($F$16:F138,F138,$Z$16:$Z$156)&gt;0,G138&amp;" "&amp;"CEZA",G138)</f>
        <v>0</v>
      </c>
      <c r="AD138" s="2" t="b">
        <f>IF(COUNTIF($AB$16:AB138,AB138)=1,IF(AB138&lt;&gt;"MALIN CİNSİ",IF(AB138&lt;&gt;0,ROW(AB138),"")))</f>
        <v>0</v>
      </c>
      <c r="AF138" s="18" t="e">
        <f>SMALL($AD$16:$AD$156,ROWS($A$7:A129))</f>
        <v>#NUM!</v>
      </c>
    </row>
    <row r="139" spans="1:32" ht="24.95" customHeight="1" x14ac:dyDescent="0.25">
      <c r="A139" s="25">
        <v>83</v>
      </c>
      <c r="B139" s="25"/>
      <c r="C139" s="26"/>
      <c r="D139" s="23"/>
      <c r="E139" s="15"/>
      <c r="F139" s="25"/>
      <c r="G139" s="24"/>
      <c r="H139" s="32"/>
      <c r="I139" s="31"/>
      <c r="J139" s="3"/>
      <c r="K139" s="29">
        <f t="shared" si="20"/>
        <v>0</v>
      </c>
      <c r="M139" s="22" t="str">
        <f t="shared" si="10"/>
        <v>BOŞ</v>
      </c>
      <c r="N139" s="22">
        <f t="shared" ca="1" si="21"/>
        <v>0</v>
      </c>
      <c r="O139" s="2" t="str">
        <f ca="1">IFERROR(IF(COUNTIF($F$16:F139,F139)=1,IF(AND(_xlfn.DAYS(TODAY(),E139)&gt;34,Z139=0),"HATA"),"DOĞRU"),"HATA")</f>
        <v>DOĞRU</v>
      </c>
      <c r="P139" s="22" t="str">
        <f t="shared" si="11"/>
        <v>DOĞRU</v>
      </c>
      <c r="Y139" s="3">
        <f>IFERROR(IF(COUNTIF($F$16:F139,F139)=1,IF(SUMIF($F$16:$F$156,F139,$K$16:$K$156)&gt;=4250000,4250,SUMIF($F$16:$F$156,F139,$K$16:$K$156)*0.001),0),"")</f>
        <v>0</v>
      </c>
      <c r="Z139" s="3" t="str">
        <f t="shared" ca="1" si="12"/>
        <v/>
      </c>
      <c r="AA139" s="3" t="str">
        <f t="shared" si="14"/>
        <v/>
      </c>
      <c r="AB139" s="3">
        <f>IF(SUMIF($F$16:F139,F139,$Z$16:$Z$156)&gt;0,G139&amp;" "&amp;"CEZA",G139)</f>
        <v>0</v>
      </c>
      <c r="AD139" s="2" t="b">
        <f>IF(COUNTIF($AB$16:AB139,AB139)=1,IF(AB139&lt;&gt;"MALIN CİNSİ",IF(AB139&lt;&gt;0,ROW(AB139),"")))</f>
        <v>0</v>
      </c>
      <c r="AF139" s="18" t="e">
        <f>SMALL($AD$16:$AD$156,ROWS($A$7:A130))</f>
        <v>#NUM!</v>
      </c>
    </row>
    <row r="140" spans="1:32" ht="24.95" customHeight="1" x14ac:dyDescent="0.25">
      <c r="A140" s="25">
        <v>84</v>
      </c>
      <c r="B140" s="25"/>
      <c r="C140" s="26"/>
      <c r="D140" s="23"/>
      <c r="E140" s="15"/>
      <c r="F140" s="25"/>
      <c r="G140" s="24"/>
      <c r="H140" s="32"/>
      <c r="I140" s="31"/>
      <c r="J140" s="3"/>
      <c r="K140" s="29">
        <f t="shared" si="20"/>
        <v>0</v>
      </c>
      <c r="M140" s="22" t="str">
        <f t="shared" si="10"/>
        <v>BOŞ</v>
      </c>
      <c r="N140" s="22">
        <f t="shared" ca="1" si="21"/>
        <v>0</v>
      </c>
      <c r="O140" s="2" t="str">
        <f ca="1">IFERROR(IF(COUNTIF($F$16:F140,F140)=1,IF(AND(_xlfn.DAYS(TODAY(),E140)&gt;34,Z140=0),"HATA"),"DOĞRU"),"HATA")</f>
        <v>DOĞRU</v>
      </c>
      <c r="P140" s="22" t="str">
        <f t="shared" si="11"/>
        <v>DOĞRU</v>
      </c>
      <c r="Y140" s="3">
        <f>IFERROR(IF(COUNTIF($F$16:F140,F140)=1,IF(SUMIF($F$16:$F$156,F140,$K$16:$K$156)&gt;=4250000,4250,SUMIF($F$16:$F$156,F140,$K$16:$K$156)*0.001),0),"")</f>
        <v>0</v>
      </c>
      <c r="Z140" s="3" t="str">
        <f t="shared" ca="1" si="12"/>
        <v/>
      </c>
      <c r="AA140" s="3" t="str">
        <f t="shared" si="14"/>
        <v/>
      </c>
      <c r="AB140" s="3">
        <f>IF(SUMIF($F$16:F140,F140,$Z$16:$Z$156)&gt;0,G140&amp;" "&amp;"CEZA",G140)</f>
        <v>0</v>
      </c>
      <c r="AD140" s="2" t="b">
        <f>IF(COUNTIF($AB$16:AB140,AB140)=1,IF(AB140&lt;&gt;"MALIN CİNSİ",IF(AB140&lt;&gt;0,ROW(AB140),"")))</f>
        <v>0</v>
      </c>
      <c r="AF140" s="18" t="e">
        <f>SMALL($AD$16:$AD$156,ROWS($A$7:A131))</f>
        <v>#NUM!</v>
      </c>
    </row>
    <row r="141" spans="1:32" ht="24.95" customHeight="1" x14ac:dyDescent="0.25">
      <c r="A141" s="25">
        <v>85</v>
      </c>
      <c r="B141" s="25"/>
      <c r="C141" s="26"/>
      <c r="D141" s="23"/>
      <c r="E141" s="15"/>
      <c r="F141" s="25"/>
      <c r="G141" s="24"/>
      <c r="H141" s="32"/>
      <c r="I141" s="31"/>
      <c r="J141" s="3"/>
      <c r="K141" s="29">
        <f t="shared" si="20"/>
        <v>0</v>
      </c>
      <c r="M141" s="22" t="str">
        <f t="shared" si="10"/>
        <v>BOŞ</v>
      </c>
      <c r="N141" s="22">
        <f t="shared" ca="1" si="21"/>
        <v>0</v>
      </c>
      <c r="O141" s="2" t="str">
        <f ca="1">IFERROR(IF(COUNTIF($F$16:F141,F141)=1,IF(AND(_xlfn.DAYS(TODAY(),E141)&gt;34,Z141=0),"HATA"),"DOĞRU"),"HATA")</f>
        <v>DOĞRU</v>
      </c>
      <c r="P141" s="22" t="str">
        <f t="shared" si="11"/>
        <v>DOĞRU</v>
      </c>
      <c r="Y141" s="3">
        <f>IFERROR(IF(COUNTIF($F$16:F141,F141)=1,IF(SUMIF($F$16:$F$156,F141,$K$16:$K$156)&gt;=4250000,4250,SUMIF($F$16:$F$156,F141,$K$16:$K$156)*0.001),0),"")</f>
        <v>0</v>
      </c>
      <c r="Z141" s="3" t="str">
        <f t="shared" ca="1" si="12"/>
        <v/>
      </c>
      <c r="AA141" s="3" t="str">
        <f t="shared" si="14"/>
        <v/>
      </c>
      <c r="AB141" s="3">
        <f>IF(SUMIF($F$16:F141,F141,$Z$16:$Z$156)&gt;0,G141&amp;" "&amp;"CEZA",G141)</f>
        <v>0</v>
      </c>
      <c r="AD141" s="2" t="b">
        <f>IF(COUNTIF($AB$16:AB141,AB141)=1,IF(AB141&lt;&gt;"MALIN CİNSİ",IF(AB141&lt;&gt;0,ROW(AB141),"")))</f>
        <v>0</v>
      </c>
      <c r="AF141" s="18" t="e">
        <f>SMALL($AD$16:$AD$156,ROWS($A$7:A132))</f>
        <v>#NUM!</v>
      </c>
    </row>
    <row r="142" spans="1:32" ht="24.95" customHeight="1" x14ac:dyDescent="0.25">
      <c r="A142" s="25">
        <v>86</v>
      </c>
      <c r="B142" s="25"/>
      <c r="C142" s="26"/>
      <c r="D142" s="23"/>
      <c r="E142" s="15"/>
      <c r="F142" s="25"/>
      <c r="G142" s="24"/>
      <c r="H142" s="32"/>
      <c r="I142" s="31"/>
      <c r="J142" s="3"/>
      <c r="K142" s="29">
        <f t="shared" si="20"/>
        <v>0</v>
      </c>
      <c r="M142" s="22" t="str">
        <f t="shared" si="10"/>
        <v>BOŞ</v>
      </c>
      <c r="N142" s="22">
        <f t="shared" ca="1" si="21"/>
        <v>0</v>
      </c>
      <c r="O142" s="2" t="str">
        <f ca="1">IFERROR(IF(COUNTIF($F$16:F142,F142)=1,IF(AND(_xlfn.DAYS(TODAY(),E142)&gt;34,Z142=0),"HATA"),"DOĞRU"),"HATA")</f>
        <v>DOĞRU</v>
      </c>
      <c r="P142" s="22" t="str">
        <f t="shared" si="11"/>
        <v>DOĞRU</v>
      </c>
      <c r="Y142" s="3">
        <f>IFERROR(IF(COUNTIF($F$16:F142,F142)=1,IF(SUMIF($F$16:$F$156,F142,$K$16:$K$156)&gt;=4250000,4250,SUMIF($F$16:$F$156,F142,$K$16:$K$156)*0.001),0),"")</f>
        <v>0</v>
      </c>
      <c r="Z142" s="3" t="str">
        <f t="shared" ca="1" si="12"/>
        <v/>
      </c>
      <c r="AA142" s="3" t="str">
        <f t="shared" si="14"/>
        <v/>
      </c>
      <c r="AB142" s="3">
        <f>IF(SUMIF($F$16:F142,F142,$Z$16:$Z$156)&gt;0,G142&amp;" "&amp;"CEZA",G142)</f>
        <v>0</v>
      </c>
      <c r="AD142" s="2" t="b">
        <f>IF(COUNTIF($AB$16:AB142,AB142)=1,IF(AB142&lt;&gt;"MALIN CİNSİ",IF(AB142&lt;&gt;0,ROW(AB142),"")))</f>
        <v>0</v>
      </c>
      <c r="AF142" s="18" t="e">
        <f>SMALL($AD$16:$AD$156,ROWS($A$7:A133))</f>
        <v>#NUM!</v>
      </c>
    </row>
    <row r="143" spans="1:32" ht="24.95" customHeight="1" x14ac:dyDescent="0.25">
      <c r="A143" s="25">
        <v>87</v>
      </c>
      <c r="B143" s="25"/>
      <c r="C143" s="26"/>
      <c r="D143" s="23"/>
      <c r="E143" s="15"/>
      <c r="F143" s="25"/>
      <c r="G143" s="24"/>
      <c r="H143" s="32"/>
      <c r="I143" s="31"/>
      <c r="J143" s="3"/>
      <c r="K143" s="29">
        <f t="shared" si="20"/>
        <v>0</v>
      </c>
      <c r="M143" s="22" t="str">
        <f t="shared" si="10"/>
        <v>BOŞ</v>
      </c>
      <c r="N143" s="22">
        <f t="shared" ca="1" si="21"/>
        <v>0</v>
      </c>
      <c r="O143" s="2" t="str">
        <f ca="1">IFERROR(IF(COUNTIF($F$16:F143,F143)=1,IF(AND(_xlfn.DAYS(TODAY(),E143)&gt;34,Z143=0),"HATA"),"DOĞRU"),"HATA")</f>
        <v>DOĞRU</v>
      </c>
      <c r="P143" s="22" t="str">
        <f t="shared" si="11"/>
        <v>DOĞRU</v>
      </c>
      <c r="Y143" s="3">
        <f>IFERROR(IF(COUNTIF($F$16:F143,F143)=1,IF(SUMIF($F$16:$F$156,F143,$K$16:$K$156)&gt;=4250000,4250,SUMIF($F$16:$F$156,F143,$K$16:$K$156)*0.001),0),"")</f>
        <v>0</v>
      </c>
      <c r="Z143" s="3" t="str">
        <f t="shared" ca="1" si="12"/>
        <v/>
      </c>
      <c r="AA143" s="3" t="str">
        <f t="shared" si="14"/>
        <v/>
      </c>
      <c r="AB143" s="3">
        <f>IF(SUMIF($F$16:F143,F143,$Z$16:$Z$156)&gt;0,G143&amp;" "&amp;"CEZA",G143)</f>
        <v>0</v>
      </c>
      <c r="AD143" s="2" t="b">
        <f>IF(COUNTIF($AB$16:AB143,AB143)=1,IF(AB143&lt;&gt;"MALIN CİNSİ",IF(AB143&lt;&gt;0,ROW(AB143),"")))</f>
        <v>0</v>
      </c>
      <c r="AF143" s="18" t="e">
        <f>SMALL($AD$16:$AD$156,ROWS($A$7:A134))</f>
        <v>#NUM!</v>
      </c>
    </row>
    <row r="144" spans="1:32" ht="24.95" customHeight="1" x14ac:dyDescent="0.25">
      <c r="A144" s="25">
        <v>88</v>
      </c>
      <c r="B144" s="25"/>
      <c r="C144" s="26"/>
      <c r="D144" s="23"/>
      <c r="E144" s="15"/>
      <c r="F144" s="25"/>
      <c r="G144" s="24"/>
      <c r="H144" s="32"/>
      <c r="I144" s="31"/>
      <c r="J144" s="3"/>
      <c r="K144" s="29">
        <f t="shared" si="20"/>
        <v>0</v>
      </c>
      <c r="M144" s="22" t="str">
        <f t="shared" si="10"/>
        <v>BOŞ</v>
      </c>
      <c r="N144" s="22">
        <f t="shared" ca="1" si="21"/>
        <v>0</v>
      </c>
      <c r="O144" s="2" t="str">
        <f ca="1">IFERROR(IF(COUNTIF($F$16:F144,F144)=1,IF(AND(_xlfn.DAYS(TODAY(),E144)&gt;34,Z144=0),"HATA"),"DOĞRU"),"HATA")</f>
        <v>DOĞRU</v>
      </c>
      <c r="P144" s="22" t="str">
        <f t="shared" si="11"/>
        <v>DOĞRU</v>
      </c>
      <c r="Y144" s="3">
        <f>IFERROR(IF(COUNTIF($F$16:F144,F144)=1,IF(SUMIF($F$16:$F$156,F144,$K$16:$K$156)&gt;=4250000,4250,SUMIF($F$16:$F$156,F144,$K$16:$K$156)*0.001),0),"")</f>
        <v>0</v>
      </c>
      <c r="Z144" s="3" t="str">
        <f t="shared" ca="1" si="12"/>
        <v/>
      </c>
      <c r="AA144" s="3" t="str">
        <f t="shared" si="14"/>
        <v/>
      </c>
      <c r="AB144" s="3">
        <f>IF(SUMIF($F$16:F144,F144,$Z$16:$Z$156)&gt;0,G144&amp;" "&amp;"CEZA",G144)</f>
        <v>0</v>
      </c>
      <c r="AD144" s="2" t="b">
        <f>IF(COUNTIF($AB$16:AB144,AB144)=1,IF(AB144&lt;&gt;"MALIN CİNSİ",IF(AB144&lt;&gt;0,ROW(AB144),"")))</f>
        <v>0</v>
      </c>
      <c r="AF144" s="18" t="e">
        <f>SMALL($AD$16:$AD$156,ROWS($A$7:A135))</f>
        <v>#NUM!</v>
      </c>
    </row>
    <row r="145" spans="1:32" ht="24.95" customHeight="1" x14ac:dyDescent="0.25">
      <c r="A145" s="25">
        <v>89</v>
      </c>
      <c r="B145" s="25"/>
      <c r="C145" s="26"/>
      <c r="D145" s="23"/>
      <c r="E145" s="15"/>
      <c r="F145" s="25"/>
      <c r="G145" s="24"/>
      <c r="H145" s="32"/>
      <c r="I145" s="31"/>
      <c r="J145" s="3"/>
      <c r="K145" s="29">
        <f t="shared" si="20"/>
        <v>0</v>
      </c>
      <c r="M145" s="22" t="str">
        <f t="shared" ref="M145:M156" si="22">IF(B145&lt;&gt;"",IF(AND(ISNONTEXT(K145),K145&lt;&gt;0,E145&lt;&gt;""),"DOĞRU","YANLIŞ"),"BOŞ")</f>
        <v>BOŞ</v>
      </c>
      <c r="N145" s="22">
        <f t="shared" ca="1" si="21"/>
        <v>0</v>
      </c>
      <c r="O145" s="2" t="str">
        <f ca="1">IFERROR(IF(COUNTIF($F$16:F145,F145)=1,IF(AND(_xlfn.DAYS(TODAY(),E145)&gt;34,Z145=0),"HATA"),"DOĞRU"),"HATA")</f>
        <v>DOĞRU</v>
      </c>
      <c r="P145" s="22" t="str">
        <f t="shared" ref="P145:P156" si="23">IF(AND(B145&lt;&gt;"",K145&lt;&gt;""),IFERROR(DATEVALUE(E145),"DOĞRU"),"DOĞRU")</f>
        <v>DOĞRU</v>
      </c>
      <c r="Y145" s="3">
        <f>IFERROR(IF(COUNTIF($F$16:F145,F145)=1,IF(SUMIF($F$16:$F$156,F145,$K$16:$K$156)&gt;=4250000,4250,SUMIF($F$16:$F$156,F145,$K$16:$K$156)*0.001),0),"")</f>
        <v>0</v>
      </c>
      <c r="Z145" s="3" t="str">
        <f t="shared" ref="Z145:Z156" ca="1" si="24">IF(B145="","",IF(AND(WEEKDAY(TODAY(),2)=1,_xlfn.DAYS(TODAY(),E145)&lt;VLOOKUP(MONTH(TODAY()),$AN$1:$AP$12,3,0)),0,IF(AND(WEEKDAY(TODAY()-1,2)=7,E145=TODAY()-31),0,IF(AND(WEEKDAY(TODAY()-2,2)=6,E145=TODAY()-31),0,IF(AND(WEEKDAY(TODAY()-2,2)=6,E145=TODAY()-32),0,IF(E145&gt;=TODAY()-30,0,IF(AND(DAY(E145)=DAY($AB$7),E145&gt;TODAY()-56),0,Y145/2)))))))</f>
        <v/>
      </c>
      <c r="AA145" s="3" t="str">
        <f t="shared" ref="AA145:AA156" si="25">IF(B145="","",Y145+Z145)</f>
        <v/>
      </c>
      <c r="AB145" s="3">
        <f>IF(SUMIF($F$16:F145,F145,$Z$16:$Z$156)&gt;0,G145&amp;" "&amp;"CEZA",G145)</f>
        <v>0</v>
      </c>
      <c r="AD145" s="2" t="b">
        <f>IF(COUNTIF($AB$16:AB145,AB145)=1,IF(AB145&lt;&gt;"MALIN CİNSİ",IF(AB145&lt;&gt;0,ROW(AB145),"")))</f>
        <v>0</v>
      </c>
      <c r="AF145" s="18" t="e">
        <f>SMALL($AD$16:$AD$156,ROWS($A$7:A136))</f>
        <v>#NUM!</v>
      </c>
    </row>
    <row r="146" spans="1:32" ht="24.95" customHeight="1" x14ac:dyDescent="0.25">
      <c r="A146" s="25">
        <v>90</v>
      </c>
      <c r="B146" s="25"/>
      <c r="C146" s="26"/>
      <c r="D146" s="23"/>
      <c r="E146" s="15"/>
      <c r="F146" s="25"/>
      <c r="G146" s="24"/>
      <c r="H146" s="32"/>
      <c r="I146" s="31"/>
      <c r="J146" s="3"/>
      <c r="K146" s="29">
        <f t="shared" si="20"/>
        <v>0</v>
      </c>
      <c r="M146" s="22" t="str">
        <f t="shared" si="22"/>
        <v>BOŞ</v>
      </c>
      <c r="N146" s="22">
        <f t="shared" ca="1" si="21"/>
        <v>0</v>
      </c>
      <c r="O146" s="2" t="str">
        <f ca="1">IFERROR(IF(COUNTIF($F$16:F146,F146)=1,IF(AND(_xlfn.DAYS(TODAY(),E146)&gt;34,Z146=0),"HATA"),"DOĞRU"),"HATA")</f>
        <v>DOĞRU</v>
      </c>
      <c r="P146" s="22" t="str">
        <f t="shared" si="23"/>
        <v>DOĞRU</v>
      </c>
      <c r="Y146" s="3">
        <f>IFERROR(IF(COUNTIF($F$16:F146,F146)=1,IF(SUMIF($F$16:$F$156,F146,$K$16:$K$156)&gt;=4250000,4250,SUMIF($F$16:$F$156,F146,$K$16:$K$156)*0.001),0),"")</f>
        <v>0</v>
      </c>
      <c r="Z146" s="3" t="str">
        <f t="shared" ca="1" si="24"/>
        <v/>
      </c>
      <c r="AA146" s="3" t="str">
        <f t="shared" si="25"/>
        <v/>
      </c>
      <c r="AB146" s="3">
        <f>IF(SUMIF($F$16:F146,F146,$Z$16:$Z$156)&gt;0,G146&amp;" "&amp;"CEZA",G146)</f>
        <v>0</v>
      </c>
      <c r="AD146" s="2" t="b">
        <f>IF(COUNTIF($AB$16:AB146,AB146)=1,IF(AB146&lt;&gt;"MALIN CİNSİ",IF(AB146&lt;&gt;0,ROW(AB146),"")))</f>
        <v>0</v>
      </c>
      <c r="AF146" s="18" t="e">
        <f>SMALL($AD$16:$AD$156,ROWS($A$7:A137))</f>
        <v>#NUM!</v>
      </c>
    </row>
    <row r="147" spans="1:32" ht="24.95" customHeight="1" x14ac:dyDescent="0.25">
      <c r="A147" s="25">
        <v>91</v>
      </c>
      <c r="B147" s="25"/>
      <c r="C147" s="26"/>
      <c r="D147" s="23"/>
      <c r="E147" s="15"/>
      <c r="F147" s="25"/>
      <c r="G147" s="24"/>
      <c r="H147" s="32"/>
      <c r="I147" s="31"/>
      <c r="J147" s="3"/>
      <c r="K147" s="29">
        <f t="shared" si="20"/>
        <v>0</v>
      </c>
      <c r="M147" s="22" t="str">
        <f t="shared" si="22"/>
        <v>BOŞ</v>
      </c>
      <c r="N147" s="22">
        <f t="shared" ca="1" si="21"/>
        <v>0</v>
      </c>
      <c r="O147" s="2" t="str">
        <f ca="1">IFERROR(IF(COUNTIF($F$16:F147,F147)=1,IF(AND(_xlfn.DAYS(TODAY(),E147)&gt;34,Z147=0),"HATA"),"DOĞRU"),"HATA")</f>
        <v>DOĞRU</v>
      </c>
      <c r="P147" s="22" t="str">
        <f t="shared" si="23"/>
        <v>DOĞRU</v>
      </c>
      <c r="Y147" s="3">
        <f>IFERROR(IF(COUNTIF($F$16:F147,F147)=1,IF(SUMIF($F$16:$F$156,F147,$K$16:$K$156)&gt;=4250000,4250,SUMIF($F$16:$F$156,F147,$K$16:$K$156)*0.001),0),"")</f>
        <v>0</v>
      </c>
      <c r="Z147" s="3" t="str">
        <f t="shared" ca="1" si="24"/>
        <v/>
      </c>
      <c r="AA147" s="3" t="str">
        <f t="shared" si="25"/>
        <v/>
      </c>
      <c r="AB147" s="3">
        <f>IF(SUMIF($F$16:F147,F147,$Z$16:$Z$156)&gt;0,G147&amp;" "&amp;"CEZA",G147)</f>
        <v>0</v>
      </c>
      <c r="AD147" s="2" t="b">
        <f>IF(COUNTIF($AB$16:AB147,AB147)=1,IF(AB147&lt;&gt;"MALIN CİNSİ",IF(AB147&lt;&gt;0,ROW(AB147),"")))</f>
        <v>0</v>
      </c>
      <c r="AF147" s="18" t="e">
        <f>SMALL($AD$16:$AD$156,ROWS($A$7:A138))</f>
        <v>#NUM!</v>
      </c>
    </row>
    <row r="148" spans="1:32" ht="24.95" customHeight="1" x14ac:dyDescent="0.25">
      <c r="A148" s="25">
        <v>92</v>
      </c>
      <c r="B148" s="25"/>
      <c r="C148" s="26"/>
      <c r="D148" s="23"/>
      <c r="E148" s="15"/>
      <c r="F148" s="25"/>
      <c r="G148" s="24"/>
      <c r="H148" s="32"/>
      <c r="I148" s="31"/>
      <c r="J148" s="3"/>
      <c r="K148" s="29">
        <f t="shared" si="20"/>
        <v>0</v>
      </c>
      <c r="M148" s="22" t="str">
        <f t="shared" si="22"/>
        <v>BOŞ</v>
      </c>
      <c r="N148" s="22">
        <f t="shared" ca="1" si="21"/>
        <v>0</v>
      </c>
      <c r="O148" s="2" t="str">
        <f ca="1">IFERROR(IF(COUNTIF($F$16:F148,F148)=1,IF(AND(_xlfn.DAYS(TODAY(),E148)&gt;34,Z148=0),"HATA"),"DOĞRU"),"HATA")</f>
        <v>DOĞRU</v>
      </c>
      <c r="P148" s="22" t="str">
        <f t="shared" si="23"/>
        <v>DOĞRU</v>
      </c>
      <c r="Y148" s="3">
        <f>IFERROR(IF(COUNTIF($F$16:F148,F148)=1,IF(SUMIF($F$16:$F$156,F148,$K$16:$K$156)&gt;=4250000,4250,SUMIF($F$16:$F$156,F148,$K$16:$K$156)*0.001),0),"")</f>
        <v>0</v>
      </c>
      <c r="Z148" s="3" t="str">
        <f t="shared" ca="1" si="24"/>
        <v/>
      </c>
      <c r="AA148" s="3" t="str">
        <f t="shared" si="25"/>
        <v/>
      </c>
      <c r="AB148" s="3">
        <f>IF(SUMIF($F$16:F148,F148,$Z$16:$Z$156)&gt;0,G148&amp;" "&amp;"CEZA",G148)</f>
        <v>0</v>
      </c>
      <c r="AD148" s="2" t="b">
        <f>IF(COUNTIF($AB$16:AB148,AB148)=1,IF(AB148&lt;&gt;"MALIN CİNSİ",IF(AB148&lt;&gt;0,ROW(AB148),"")))</f>
        <v>0</v>
      </c>
      <c r="AF148" s="18" t="e">
        <f>SMALL($AD$16:$AD$156,ROWS($A$7:A139))</f>
        <v>#NUM!</v>
      </c>
    </row>
    <row r="149" spans="1:32" ht="24.95" customHeight="1" x14ac:dyDescent="0.25">
      <c r="A149" s="25">
        <v>93</v>
      </c>
      <c r="B149" s="25"/>
      <c r="C149" s="26"/>
      <c r="D149" s="23"/>
      <c r="E149" s="15"/>
      <c r="F149" s="25"/>
      <c r="G149" s="24"/>
      <c r="H149" s="32"/>
      <c r="I149" s="31"/>
      <c r="J149" s="3"/>
      <c r="K149" s="29">
        <f t="shared" si="20"/>
        <v>0</v>
      </c>
      <c r="M149" s="22" t="str">
        <f t="shared" si="22"/>
        <v>BOŞ</v>
      </c>
      <c r="N149" s="22">
        <f t="shared" ca="1" si="21"/>
        <v>0</v>
      </c>
      <c r="O149" s="2" t="str">
        <f ca="1">IFERROR(IF(COUNTIF($F$16:F149,F149)=1,IF(AND(_xlfn.DAYS(TODAY(),E149)&gt;34,Z149=0),"HATA"),"DOĞRU"),"HATA")</f>
        <v>DOĞRU</v>
      </c>
      <c r="P149" s="22" t="str">
        <f t="shared" si="23"/>
        <v>DOĞRU</v>
      </c>
      <c r="Y149" s="3">
        <f>IFERROR(IF(COUNTIF($F$16:F149,F149)=1,IF(SUMIF($F$16:$F$156,F149,$K$16:$K$156)&gt;=4250000,4250,SUMIF($F$16:$F$156,F149,$K$16:$K$156)*0.001),0),"")</f>
        <v>0</v>
      </c>
      <c r="Z149" s="3" t="str">
        <f t="shared" ca="1" si="24"/>
        <v/>
      </c>
      <c r="AA149" s="3" t="str">
        <f t="shared" si="25"/>
        <v/>
      </c>
      <c r="AB149" s="3">
        <f>IF(SUMIF($F$16:F149,F149,$Z$16:$Z$156)&gt;0,G149&amp;" "&amp;"CEZA",G149)</f>
        <v>0</v>
      </c>
      <c r="AD149" s="2" t="b">
        <f>IF(COUNTIF($AB$16:AB149,AB149)=1,IF(AB149&lt;&gt;"MALIN CİNSİ",IF(AB149&lt;&gt;0,ROW(AB149),"")))</f>
        <v>0</v>
      </c>
      <c r="AF149" s="18" t="e">
        <f>SMALL($AD$16:$AD$156,ROWS($A$7:A140))</f>
        <v>#NUM!</v>
      </c>
    </row>
    <row r="150" spans="1:32" ht="24.95" customHeight="1" x14ac:dyDescent="0.25">
      <c r="A150" s="25">
        <v>94</v>
      </c>
      <c r="B150" s="25"/>
      <c r="C150" s="26"/>
      <c r="D150" s="23"/>
      <c r="E150" s="15"/>
      <c r="F150" s="25"/>
      <c r="G150" s="24"/>
      <c r="H150" s="32"/>
      <c r="I150" s="31"/>
      <c r="J150" s="3"/>
      <c r="K150" s="29">
        <f t="shared" si="20"/>
        <v>0</v>
      </c>
      <c r="M150" s="22" t="str">
        <f t="shared" si="22"/>
        <v>BOŞ</v>
      </c>
      <c r="N150" s="22">
        <f t="shared" ca="1" si="21"/>
        <v>0</v>
      </c>
      <c r="O150" s="2" t="str">
        <f ca="1">IFERROR(IF(COUNTIF($F$16:F150,F150)=1,IF(AND(_xlfn.DAYS(TODAY(),E150)&gt;34,Z150=0),"HATA"),"DOĞRU"),"HATA")</f>
        <v>DOĞRU</v>
      </c>
      <c r="P150" s="22" t="str">
        <f t="shared" si="23"/>
        <v>DOĞRU</v>
      </c>
      <c r="Y150" s="3">
        <f>IFERROR(IF(COUNTIF($F$16:F150,F150)=1,IF(SUMIF($F$16:$F$156,F150,$K$16:$K$156)&gt;=4250000,4250,SUMIF($F$16:$F$156,F150,$K$16:$K$156)*0.001),0),"")</f>
        <v>0</v>
      </c>
      <c r="Z150" s="3" t="str">
        <f t="shared" ca="1" si="24"/>
        <v/>
      </c>
      <c r="AA150" s="3" t="str">
        <f t="shared" si="25"/>
        <v/>
      </c>
      <c r="AB150" s="3">
        <f>IF(SUMIF($F$16:F150,F150,$Z$16:$Z$156)&gt;0,G150&amp;" "&amp;"CEZA",G150)</f>
        <v>0</v>
      </c>
      <c r="AD150" s="2" t="b">
        <f>IF(COUNTIF($AB$16:AB150,AB150)=1,IF(AB150&lt;&gt;"MALIN CİNSİ",IF(AB150&lt;&gt;0,ROW(AB150),"")))</f>
        <v>0</v>
      </c>
      <c r="AF150" s="18" t="e">
        <f>SMALL($AD$16:$AD$156,ROWS($A$7:A141))</f>
        <v>#NUM!</v>
      </c>
    </row>
    <row r="151" spans="1:32" ht="24.95" customHeight="1" x14ac:dyDescent="0.25">
      <c r="A151" s="25">
        <v>95</v>
      </c>
      <c r="B151" s="25"/>
      <c r="C151" s="26"/>
      <c r="D151" s="23"/>
      <c r="E151" s="15"/>
      <c r="F151" s="25"/>
      <c r="G151" s="24"/>
      <c r="H151" s="32"/>
      <c r="I151" s="31"/>
      <c r="J151" s="3"/>
      <c r="K151" s="29">
        <f t="shared" si="20"/>
        <v>0</v>
      </c>
      <c r="M151" s="22" t="str">
        <f t="shared" si="22"/>
        <v>BOŞ</v>
      </c>
      <c r="N151" s="22">
        <f t="shared" ca="1" si="21"/>
        <v>0</v>
      </c>
      <c r="O151" s="2" t="str">
        <f ca="1">IFERROR(IF(COUNTIF($F$16:F151,F151)=1,IF(AND(_xlfn.DAYS(TODAY(),E151)&gt;34,Z151=0),"HATA"),"DOĞRU"),"HATA")</f>
        <v>DOĞRU</v>
      </c>
      <c r="P151" s="22" t="str">
        <f t="shared" si="23"/>
        <v>DOĞRU</v>
      </c>
      <c r="Y151" s="3">
        <f>IFERROR(IF(COUNTIF($F$16:F151,F151)=1,IF(SUMIF($F$16:$F$156,F151,$K$16:$K$156)&gt;=4250000,4250,SUMIF($F$16:$F$156,F151,$K$16:$K$156)*0.001),0),"")</f>
        <v>0</v>
      </c>
      <c r="Z151" s="3" t="str">
        <f t="shared" ca="1" si="24"/>
        <v/>
      </c>
      <c r="AA151" s="3" t="str">
        <f t="shared" si="25"/>
        <v/>
      </c>
      <c r="AB151" s="3">
        <f>IF(SUMIF($F$16:F151,F151,$Z$16:$Z$156)&gt;0,G151&amp;" "&amp;"CEZA",G151)</f>
        <v>0</v>
      </c>
      <c r="AD151" s="2" t="b">
        <f>IF(COUNTIF($AB$16:AB151,AB151)=1,IF(AB151&lt;&gt;"MALIN CİNSİ",IF(AB151&lt;&gt;0,ROW(AB151),"")))</f>
        <v>0</v>
      </c>
      <c r="AF151" s="18" t="e">
        <f>SMALL($AD$16:$AD$156,ROWS($A$7:A142))</f>
        <v>#NUM!</v>
      </c>
    </row>
    <row r="152" spans="1:32" ht="24.95" customHeight="1" x14ac:dyDescent="0.25">
      <c r="A152" s="25">
        <v>96</v>
      </c>
      <c r="B152" s="25"/>
      <c r="C152" s="26"/>
      <c r="D152" s="23"/>
      <c r="E152" s="15"/>
      <c r="F152" s="25"/>
      <c r="G152" s="24"/>
      <c r="H152" s="32"/>
      <c r="I152" s="31"/>
      <c r="J152" s="3"/>
      <c r="K152" s="29">
        <f t="shared" si="20"/>
        <v>0</v>
      </c>
      <c r="M152" s="22" t="str">
        <f t="shared" si="22"/>
        <v>BOŞ</v>
      </c>
      <c r="N152" s="22">
        <f t="shared" ca="1" si="21"/>
        <v>0</v>
      </c>
      <c r="O152" s="2" t="str">
        <f ca="1">IFERROR(IF(COUNTIF($F$16:F152,F152)=1,IF(AND(_xlfn.DAYS(TODAY(),E152)&gt;34,Z152=0),"HATA"),"DOĞRU"),"HATA")</f>
        <v>DOĞRU</v>
      </c>
      <c r="P152" s="22" t="str">
        <f t="shared" si="23"/>
        <v>DOĞRU</v>
      </c>
      <c r="Y152" s="3">
        <f>IFERROR(IF(COUNTIF($F$16:F152,F152)=1,IF(SUMIF($F$16:$F$156,F152,$K$16:$K$156)&gt;=4250000,4250,SUMIF($F$16:$F$156,F152,$K$16:$K$156)*0.001),0),"")</f>
        <v>0</v>
      </c>
      <c r="Z152" s="3" t="str">
        <f t="shared" ca="1" si="24"/>
        <v/>
      </c>
      <c r="AA152" s="3" t="str">
        <f t="shared" si="25"/>
        <v/>
      </c>
      <c r="AB152" s="3">
        <f>IF(SUMIF($F$16:F152,F152,$Z$16:$Z$156)&gt;0,G152&amp;" "&amp;"CEZA",G152)</f>
        <v>0</v>
      </c>
      <c r="AD152" s="2" t="b">
        <f>IF(COUNTIF($AB$16:AB152,AB152)=1,IF(AB152&lt;&gt;"MALIN CİNSİ",IF(AB152&lt;&gt;0,ROW(AB152),"")))</f>
        <v>0</v>
      </c>
      <c r="AF152" s="18" t="e">
        <f>SMALL($AD$16:$AD$156,ROWS($A$7:A143))</f>
        <v>#NUM!</v>
      </c>
    </row>
    <row r="153" spans="1:32" ht="24.95" customHeight="1" x14ac:dyDescent="0.25">
      <c r="A153" s="25">
        <v>97</v>
      </c>
      <c r="B153" s="25"/>
      <c r="C153" s="26"/>
      <c r="D153" s="23"/>
      <c r="E153" s="15"/>
      <c r="F153" s="25"/>
      <c r="G153" s="24"/>
      <c r="H153" s="32"/>
      <c r="I153" s="31"/>
      <c r="J153" s="3"/>
      <c r="K153" s="29">
        <f t="shared" si="20"/>
        <v>0</v>
      </c>
      <c r="M153" s="22" t="str">
        <f t="shared" si="22"/>
        <v>BOŞ</v>
      </c>
      <c r="N153" s="22">
        <f t="shared" ca="1" si="21"/>
        <v>0</v>
      </c>
      <c r="O153" s="2" t="str">
        <f ca="1">IFERROR(IF(COUNTIF($F$16:F153,F153)=1,IF(AND(_xlfn.DAYS(TODAY(),E153)&gt;34,Z153=0),"HATA"),"DOĞRU"),"HATA")</f>
        <v>DOĞRU</v>
      </c>
      <c r="P153" s="22" t="str">
        <f t="shared" si="23"/>
        <v>DOĞRU</v>
      </c>
      <c r="Y153" s="3">
        <f>IFERROR(IF(COUNTIF($F$16:F153,F153)=1,IF(SUMIF($F$16:$F$156,F153,$K$16:$K$156)&gt;=4250000,4250,SUMIF($F$16:$F$156,F153,$K$16:$K$156)*0.001),0),"")</f>
        <v>0</v>
      </c>
      <c r="Z153" s="3" t="str">
        <f t="shared" ca="1" si="24"/>
        <v/>
      </c>
      <c r="AA153" s="3" t="str">
        <f t="shared" si="25"/>
        <v/>
      </c>
      <c r="AB153" s="3">
        <f>IF(SUMIF($F$16:F153,F153,$Z$16:$Z$156)&gt;0,G153&amp;" "&amp;"CEZA",G153)</f>
        <v>0</v>
      </c>
      <c r="AD153" s="2" t="b">
        <f>IF(COUNTIF($AB$16:AB153,AB153)=1,IF(AB153&lt;&gt;"MALIN CİNSİ",IF(AB153&lt;&gt;0,ROW(AB153),"")))</f>
        <v>0</v>
      </c>
      <c r="AF153" s="18" t="e">
        <f>SMALL($AD$16:$AD$156,ROWS($A$7:A144))</f>
        <v>#NUM!</v>
      </c>
    </row>
    <row r="154" spans="1:32" ht="24.95" customHeight="1" x14ac:dyDescent="0.25">
      <c r="A154" s="25">
        <v>98</v>
      </c>
      <c r="B154" s="25"/>
      <c r="C154" s="26"/>
      <c r="D154" s="23"/>
      <c r="E154" s="15"/>
      <c r="F154" s="25"/>
      <c r="G154" s="24"/>
      <c r="H154" s="32"/>
      <c r="I154" s="31"/>
      <c r="J154" s="3"/>
      <c r="K154" s="29">
        <f t="shared" si="20"/>
        <v>0</v>
      </c>
      <c r="M154" s="22" t="str">
        <f t="shared" si="22"/>
        <v>BOŞ</v>
      </c>
      <c r="N154" s="22">
        <f t="shared" ca="1" si="21"/>
        <v>0</v>
      </c>
      <c r="O154" s="2" t="str">
        <f ca="1">IFERROR(IF(COUNTIF($F$16:F154,F154)=1,IF(AND(_xlfn.DAYS(TODAY(),E154)&gt;34,Z154=0),"HATA"),"DOĞRU"),"HATA")</f>
        <v>DOĞRU</v>
      </c>
      <c r="P154" s="22" t="str">
        <f t="shared" si="23"/>
        <v>DOĞRU</v>
      </c>
      <c r="Y154" s="3">
        <f>IFERROR(IF(COUNTIF($F$16:F154,F154)=1,IF(SUMIF($F$16:$F$156,F154,$K$16:$K$156)&gt;=4250000,4250,SUMIF($F$16:$F$156,F154,$K$16:$K$156)*0.001),0),"")</f>
        <v>0</v>
      </c>
      <c r="Z154" s="3" t="str">
        <f t="shared" ca="1" si="24"/>
        <v/>
      </c>
      <c r="AA154" s="3" t="str">
        <f t="shared" si="25"/>
        <v/>
      </c>
      <c r="AB154" s="3">
        <f>IF(SUMIF($F$16:F154,F154,$Z$16:$Z$156)&gt;0,G154&amp;" "&amp;"CEZA",G154)</f>
        <v>0</v>
      </c>
      <c r="AD154" s="2" t="b">
        <f>IF(COUNTIF($AB$16:AB154,AB154)=1,IF(AB154&lt;&gt;"MALIN CİNSİ",IF(AB154&lt;&gt;0,ROW(AB154),"")))</f>
        <v>0</v>
      </c>
      <c r="AF154" s="18" t="e">
        <f>SMALL($AD$16:$AD$156,ROWS($A$7:A145))</f>
        <v>#NUM!</v>
      </c>
    </row>
    <row r="155" spans="1:32" ht="24.95" customHeight="1" x14ac:dyDescent="0.25">
      <c r="A155" s="25">
        <v>99</v>
      </c>
      <c r="B155" s="25"/>
      <c r="C155" s="26"/>
      <c r="D155" s="23"/>
      <c r="E155" s="15"/>
      <c r="F155" s="25"/>
      <c r="G155" s="24"/>
      <c r="H155" s="32"/>
      <c r="I155" s="31"/>
      <c r="J155" s="3"/>
      <c r="K155" s="29">
        <f t="shared" si="20"/>
        <v>0</v>
      </c>
      <c r="M155" s="22" t="str">
        <f t="shared" si="22"/>
        <v>BOŞ</v>
      </c>
      <c r="N155" s="22">
        <f t="shared" ca="1" si="21"/>
        <v>0</v>
      </c>
      <c r="O155" s="2" t="str">
        <f ca="1">IFERROR(IF(COUNTIF($F$16:F155,F155)=1,IF(AND(_xlfn.DAYS(TODAY(),E155)&gt;34,Z155=0),"HATA"),"DOĞRU"),"HATA")</f>
        <v>DOĞRU</v>
      </c>
      <c r="P155" s="22" t="str">
        <f t="shared" si="23"/>
        <v>DOĞRU</v>
      </c>
      <c r="Y155" s="3">
        <f>IFERROR(IF(COUNTIF($F$16:F155,F155)=1,IF(SUMIF($F$16:$F$156,F155,$K$16:$K$156)&gt;=4250000,4250,SUMIF($F$16:$F$156,F155,$K$16:$K$156)*0.001),0),"")</f>
        <v>0</v>
      </c>
      <c r="Z155" s="3" t="str">
        <f t="shared" ca="1" si="24"/>
        <v/>
      </c>
      <c r="AA155" s="3" t="str">
        <f t="shared" si="25"/>
        <v/>
      </c>
      <c r="AB155" s="3">
        <f>IF(SUMIF($F$16:F155,F155,$Z$16:$Z$156)&gt;0,G155&amp;" "&amp;"CEZA",G155)</f>
        <v>0</v>
      </c>
      <c r="AD155" s="2" t="b">
        <f>IF(COUNTIF($AB$16:AB155,AB155)=1,IF(AB155&lt;&gt;"MALIN CİNSİ",IF(AB155&lt;&gt;0,ROW(AB155),"")))</f>
        <v>0</v>
      </c>
      <c r="AF155" s="18" t="e">
        <f>SMALL($AD$16:$AD$156,ROWS($A$7:A146))</f>
        <v>#NUM!</v>
      </c>
    </row>
    <row r="156" spans="1:32" ht="24.95" customHeight="1" x14ac:dyDescent="0.25">
      <c r="A156" s="25">
        <v>100</v>
      </c>
      <c r="B156" s="25"/>
      <c r="C156" s="26"/>
      <c r="D156" s="23"/>
      <c r="E156" s="15"/>
      <c r="F156" s="25"/>
      <c r="G156" s="24"/>
      <c r="H156" s="32"/>
      <c r="I156" s="31"/>
      <c r="J156" s="3"/>
      <c r="K156" s="29">
        <f t="shared" si="20"/>
        <v>0</v>
      </c>
      <c r="M156" s="22" t="str">
        <f t="shared" si="22"/>
        <v>BOŞ</v>
      </c>
      <c r="N156" s="22">
        <f t="shared" ca="1" si="21"/>
        <v>0</v>
      </c>
      <c r="O156" s="2" t="str">
        <f ca="1">IFERROR(IF(COUNTIF($F$16:F156,F156)=1,IF(AND(_xlfn.DAYS(TODAY(),E156)&gt;34,Z156=0),"HATA"),"DOĞRU"),"HATA")</f>
        <v>DOĞRU</v>
      </c>
      <c r="P156" s="22" t="str">
        <f t="shared" si="23"/>
        <v>DOĞRU</v>
      </c>
      <c r="Y156" s="3">
        <f>IFERROR(IF(COUNTIF($F$16:F156,F156)=1,IF(SUMIF($F$16:$F$156,F156,$K$16:$K$156)&gt;=4250000,4250,SUMIF($F$16:$F$156,F156,$K$16:$K$156)*0.001),0),"")</f>
        <v>0</v>
      </c>
      <c r="Z156" s="3" t="str">
        <f t="shared" ca="1" si="24"/>
        <v/>
      </c>
      <c r="AA156" s="3" t="str">
        <f t="shared" si="25"/>
        <v/>
      </c>
      <c r="AB156" s="3">
        <f>IF(SUMIF($F$16:F156,F156,$Z$16:$Z$156)&gt;0,G156&amp;" "&amp;"CEZA",G156)</f>
        <v>0</v>
      </c>
      <c r="AD156" s="2" t="b">
        <f>IF(COUNTIF($AB$16:AB156,AB156)=1,IF(AB156&lt;&gt;"MALIN CİNSİ",IF(AB156&lt;&gt;0,ROW(AB156),"")))</f>
        <v>0</v>
      </c>
      <c r="AF156" s="18" t="e">
        <f>SMALL($AD$16:$AD$156,ROWS($A$7:A147))</f>
        <v>#NUM!</v>
      </c>
    </row>
    <row r="157" spans="1:32" ht="24.95" customHeight="1" x14ac:dyDescent="0.25">
      <c r="H157" s="35">
        <f t="shared" ref="H157:I157" si="26">SUM(H131:H156)</f>
        <v>0</v>
      </c>
      <c r="I157" s="36">
        <f t="shared" si="26"/>
        <v>0</v>
      </c>
      <c r="J157" s="14" t="s">
        <v>4</v>
      </c>
      <c r="K157" s="37">
        <f>SUM(K131:K156)</f>
        <v>0</v>
      </c>
      <c r="AD157" s="2" t="b">
        <f>IF(COUNTIF($AB$16:AB157,AB157)=1,IF(AB157&lt;&gt;"MALIN CİNSİ",IF(AB157&lt;&gt;0,ROW(AB157),"")))</f>
        <v>0</v>
      </c>
      <c r="AF157" s="18" t="e">
        <f>SMALL($AD$16:$AD$156,ROWS($A$7:A148))</f>
        <v>#NUM!</v>
      </c>
    </row>
    <row r="158" spans="1:32" ht="26.25" customHeight="1" x14ac:dyDescent="0.25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AD158" s="2" t="b">
        <f>IF(COUNTIF($AB$16:AB158,AB158)=1,IF(AB158&lt;&gt;"MALIN CİNSİ",IF(AB158&lt;&gt;0,ROW(AB158),"")))</f>
        <v>0</v>
      </c>
      <c r="AF158" s="18" t="e">
        <f>SMALL($AD$16:$AD$156,ROWS($A$7:A149))</f>
        <v>#NUM!</v>
      </c>
    </row>
    <row r="159" spans="1:32" x14ac:dyDescent="0.25">
      <c r="AD159" s="2" t="b">
        <f>IF(COUNTIF($AB$16:AB159,AB159)=1,IF(AB159&lt;&gt;"MALIN CİNSİ",IF(AB159&lt;&gt;0,ROW(AB159),"")))</f>
        <v>0</v>
      </c>
      <c r="AF159" s="18" t="e">
        <f>SMALL($AD$16:$AD$156,ROWS($A$7:A150))</f>
        <v>#NUM!</v>
      </c>
    </row>
    <row r="160" spans="1:32" x14ac:dyDescent="0.25">
      <c r="AD160" s="2" t="b">
        <f>IF(COUNTIF($AB$16:AB160,AB160)=1,IF(AB160&lt;&gt;"MALIN CİNSİ",IF(AB160&lt;&gt;0,ROW(AB160),"")))</f>
        <v>0</v>
      </c>
      <c r="AF160" s="18" t="e">
        <f>SMALL($AD$16:$AD$156,ROWS($A$7:A151))</f>
        <v>#NUM!</v>
      </c>
    </row>
    <row r="161" spans="3:35" ht="24.95" customHeight="1" thickBot="1" x14ac:dyDescent="0.3">
      <c r="D161" s="103" t="s">
        <v>20</v>
      </c>
      <c r="E161" s="103"/>
      <c r="F161" s="27" t="s">
        <v>14</v>
      </c>
      <c r="G161" s="27" t="s">
        <v>21</v>
      </c>
      <c r="H161" s="27" t="s">
        <v>22</v>
      </c>
      <c r="I161" s="27" t="s">
        <v>23</v>
      </c>
      <c r="J161" s="27" t="s">
        <v>15</v>
      </c>
      <c r="K161" s="27" t="s">
        <v>16</v>
      </c>
      <c r="AD161" s="2" t="b">
        <f>IF(COUNTIF($AB$16:AB161,AB161)=1,IF(AB161&lt;&gt;"MALIN CİNSİ",IF(AB161&lt;&gt;0,ROW(AB161),"")))</f>
        <v>0</v>
      </c>
      <c r="AF161" s="18" t="e">
        <f>SMALL($AD$16:$AD$156,ROWS($A$7:A152))</f>
        <v>#NUM!</v>
      </c>
      <c r="AI161" s="27" t="s">
        <v>19</v>
      </c>
    </row>
    <row r="162" spans="3:35" ht="24.95" customHeight="1" thickTop="1" x14ac:dyDescent="0.25">
      <c r="D162" s="54" t="str">
        <f>IF(AI162="","",AI162)</f>
        <v/>
      </c>
      <c r="E162" s="55"/>
      <c r="F162" s="39" t="str">
        <f>IF(SUMIF($AB$16:$AB$156,D162,$H$16:$H$156)=0,"",SUMIF($AB$16:$AB$156,D162,$H$16:$H$156))</f>
        <v/>
      </c>
      <c r="G162" s="40" t="str">
        <f>IF(SUMIF($AB$16:$AB$156,D162,$I$16:$I$156)=0,"",SUMIF($AB$16:$AB$156,D162,$I$16:$I$156))</f>
        <v/>
      </c>
      <c r="H162" s="40" t="str">
        <f t="shared" ref="H162:H170" si="27">IF(I162="","",IF(G162="",I162/F162,I162/G162))</f>
        <v/>
      </c>
      <c r="I162" s="40" t="str">
        <f>IF( AND(F162="",G162=""),"",IF(SUMIF($AB$16:$AB$156,D162,$K$16:$K$156)=0,"",SUMIF($AB$16:$AB$156,D162,$K$16:$K$156)))</f>
        <v/>
      </c>
      <c r="J162" s="40" t="str">
        <f>IF(SUMIF($AB$16:$AB$156,D162,$Y$16:$Y$156)=0,"",SUMIF($AB$16:$AB$156,D162,$Y$16:$Y$156))</f>
        <v/>
      </c>
      <c r="K162" s="40" t="str">
        <f>IF(SUMIF($AB$16:$AB$156,D162,$Z$16:$Z$156)=0,"",SUMIF($AB$16:$AB$156,D162,$Z$16:$Z$156))</f>
        <v/>
      </c>
      <c r="AD162" s="2" t="b">
        <f>IF(COUNTIF($AB$16:AB162,AB162)=1,IF(AB162&lt;&gt;"MALIN CİNSİ",IF(AB162&lt;&gt;0,ROW(AB162),"")))</f>
        <v>0</v>
      </c>
      <c r="AF162" s="18" t="e">
        <f>SMALL($AD$16:$AD$156,ROWS($A$7:A153))</f>
        <v>#NUM!</v>
      </c>
      <c r="AI162" s="24" t="str" cm="1">
        <f t="array" ref="AI162">IFERROR(INDEX($AB$16:$AB$156,AF16-15,1),"")</f>
        <v/>
      </c>
    </row>
    <row r="163" spans="3:35" ht="24.95" customHeight="1" x14ac:dyDescent="0.25">
      <c r="D163" s="54" t="str">
        <f t="shared" ref="D163:D171" si="28">IF(AI163="","",AI163)</f>
        <v/>
      </c>
      <c r="E163" s="55"/>
      <c r="F163" s="39" t="str">
        <f t="shared" ref="F163:F171" si="29">IF(SUMIF($AB$16:$AB$156,D163,$H$16:$H$156)=0,"",SUMIF($AB$16:$AB$156,D163,$H$16:$H$156))</f>
        <v/>
      </c>
      <c r="G163" s="40" t="str">
        <f t="shared" ref="G163:G171" si="30">IF(SUMIF($AB$16:$AB$156,D163,$I$16:$I$156)=0,"",SUMIF($AB$16:$AB$156,D163,$I$16:$I$156))</f>
        <v/>
      </c>
      <c r="H163" s="40" t="str">
        <f t="shared" si="27"/>
        <v/>
      </c>
      <c r="I163" s="40" t="str">
        <f t="shared" ref="I163:I171" si="31">IF( AND(F163="",G163=""),"",IF(SUMIF($AB$16:$AB$156,D163,$K$16:$K$156)=0,"",SUMIF($AB$16:$AB$156,D163,$K$16:$K$156)))</f>
        <v/>
      </c>
      <c r="J163" s="40" t="str">
        <f t="shared" ref="J163:J171" si="32">IF(SUMIF($AB$16:$AB$156,D163,$Y$16:$Y$156)=0,"",SUMIF($AB$16:$AB$156,D163,$Y$16:$Y$156))</f>
        <v/>
      </c>
      <c r="K163" s="40" t="str">
        <f t="shared" ref="K163:K171" si="33">IF(SUMIF($AB$16:$AB$156,D163,$Z$16:$Z$156)=0,"",SUMIF($AB$16:$AB$156,D163,$Z$16:$Z$156))</f>
        <v/>
      </c>
      <c r="AD163" s="2" t="b">
        <f>IF(COUNTIF($AB$16:AB163,AB163)=1,IF(AB163&lt;&gt;"MALIN CİNSİ",IF(AB163&lt;&gt;0,ROW(AB163),"")))</f>
        <v>0</v>
      </c>
      <c r="AF163" s="18" t="e">
        <f>SMALL($AD$16:$AD$156,ROWS($A$7:A154))</f>
        <v>#NUM!</v>
      </c>
      <c r="AI163" s="24" t="str" cm="1">
        <f t="array" ref="AI163">IFERROR(INDEX($AB$16:$AB$156,AF17-15,1),"")</f>
        <v/>
      </c>
    </row>
    <row r="164" spans="3:35" ht="24.95" customHeight="1" x14ac:dyDescent="0.25">
      <c r="D164" s="54" t="str">
        <f t="shared" si="28"/>
        <v/>
      </c>
      <c r="E164" s="55"/>
      <c r="F164" s="39" t="str">
        <f t="shared" si="29"/>
        <v/>
      </c>
      <c r="G164" s="40" t="str">
        <f>IF(SUMIF($AB$16:$AB$156,D164,$I$16:$I$156)=0,"",SUMIF($AB$16:$AB$156,D164,$I$16:$I$156))</f>
        <v/>
      </c>
      <c r="H164" s="40" t="str">
        <f t="shared" si="27"/>
        <v/>
      </c>
      <c r="I164" s="40" t="str">
        <f t="shared" si="31"/>
        <v/>
      </c>
      <c r="J164" s="40" t="str">
        <f t="shared" si="32"/>
        <v/>
      </c>
      <c r="K164" s="40" t="str">
        <f t="shared" si="33"/>
        <v/>
      </c>
      <c r="AD164" s="2" t="b">
        <f>IF(COUNTIF($AB$16:AB164,AB164)=1,IF(AB164&lt;&gt;"MALIN CİNSİ",IF(AB164&lt;&gt;0,ROW(AB164),"")))</f>
        <v>0</v>
      </c>
      <c r="AF164" s="18" t="e">
        <f>SMALL($AD$16:$AD$156,ROWS($A$7:A155))</f>
        <v>#NUM!</v>
      </c>
      <c r="AI164" s="24" t="str" cm="1">
        <f t="array" ref="AI164">IFERROR(INDEX($AB$16:$AB$156,AF18-15,1),"")</f>
        <v/>
      </c>
    </row>
    <row r="165" spans="3:35" ht="24.95" customHeight="1" x14ac:dyDescent="0.25">
      <c r="D165" s="54" t="str">
        <f t="shared" si="28"/>
        <v/>
      </c>
      <c r="E165" s="55"/>
      <c r="F165" s="39" t="str">
        <f t="shared" si="29"/>
        <v/>
      </c>
      <c r="G165" s="40" t="str">
        <f t="shared" si="30"/>
        <v/>
      </c>
      <c r="H165" s="40" t="str">
        <f t="shared" si="27"/>
        <v/>
      </c>
      <c r="I165" s="40" t="str">
        <f t="shared" si="31"/>
        <v/>
      </c>
      <c r="J165" s="40" t="str">
        <f t="shared" si="32"/>
        <v/>
      </c>
      <c r="K165" s="40" t="str">
        <f t="shared" si="33"/>
        <v/>
      </c>
      <c r="AD165" s="2" t="b">
        <f>IF(COUNTIF($AB$16:AB165,AB165)=1,IF(AB165&lt;&gt;"MALIN CİNSİ",IF(AB165&lt;&gt;0,ROW(AB165),"")))</f>
        <v>0</v>
      </c>
      <c r="AF165" s="18" t="e">
        <f>SMALL($AD$16:$AD$156,ROWS($A$7:A156))</f>
        <v>#NUM!</v>
      </c>
      <c r="AI165" s="24" t="str" cm="1">
        <f t="array" ref="AI165">IFERROR(INDEX($AB$16:$AB$156,AF19-15,1),"")</f>
        <v/>
      </c>
    </row>
    <row r="166" spans="3:35" ht="24.95" customHeight="1" x14ac:dyDescent="0.25">
      <c r="D166" s="54" t="str">
        <f t="shared" si="28"/>
        <v/>
      </c>
      <c r="E166" s="55"/>
      <c r="F166" s="39" t="str">
        <f t="shared" si="29"/>
        <v/>
      </c>
      <c r="G166" s="40" t="str">
        <f t="shared" si="30"/>
        <v/>
      </c>
      <c r="H166" s="40" t="str">
        <f>IF(I166="","",IF(G166="",I166/F166,I166/G166))</f>
        <v/>
      </c>
      <c r="I166" s="40" t="str">
        <f t="shared" si="31"/>
        <v/>
      </c>
      <c r="J166" s="40" t="str">
        <f t="shared" si="32"/>
        <v/>
      </c>
      <c r="K166" s="40" t="str">
        <f t="shared" si="33"/>
        <v/>
      </c>
      <c r="AD166" s="2" t="b">
        <f>IF(COUNTIF($AB$16:AB166,AB166)=1,IF(AB166&lt;&gt;"MALIN CİNSİ",IF(AB166&lt;&gt;0,ROW(AB166),"")))</f>
        <v>0</v>
      </c>
      <c r="AF166" s="18" t="e">
        <f>SMALL($AD$16:$AD$156,ROWS($A$7:A157))</f>
        <v>#NUM!</v>
      </c>
      <c r="AI166" s="24" t="str" cm="1">
        <f t="array" ref="AI166">IFERROR(INDEX($AB$16:$AB$156,AF20-15,1),"")</f>
        <v/>
      </c>
    </row>
    <row r="167" spans="3:35" ht="24.95" customHeight="1" x14ac:dyDescent="0.25">
      <c r="D167" s="54" t="str">
        <f t="shared" si="28"/>
        <v/>
      </c>
      <c r="E167" s="55"/>
      <c r="F167" s="39" t="str">
        <f t="shared" si="29"/>
        <v/>
      </c>
      <c r="G167" s="40" t="str">
        <f t="shared" si="30"/>
        <v/>
      </c>
      <c r="H167" s="40" t="str">
        <f t="shared" si="27"/>
        <v/>
      </c>
      <c r="I167" s="40" t="str">
        <f t="shared" si="31"/>
        <v/>
      </c>
      <c r="J167" s="40" t="str">
        <f t="shared" si="32"/>
        <v/>
      </c>
      <c r="K167" s="40" t="str">
        <f t="shared" si="33"/>
        <v/>
      </c>
      <c r="AD167" s="2" t="b">
        <f>IF(COUNTIF($AB$16:AB167,AB167)=1,IF(AB167&lt;&gt;"MALIN CİNSİ",IF(AB167&lt;&gt;0,ROW(AB167),"")))</f>
        <v>0</v>
      </c>
      <c r="AF167" s="18" t="e">
        <f>SMALL($AD$16:$AD$156,ROWS($A$7:A158))</f>
        <v>#NUM!</v>
      </c>
      <c r="AI167" s="24" t="str" cm="1">
        <f t="array" ref="AI167">IFERROR(INDEX($AB$16:$AB$156,AF21-15,1),"")</f>
        <v/>
      </c>
    </row>
    <row r="168" spans="3:35" ht="24.95" customHeight="1" x14ac:dyDescent="0.25">
      <c r="D168" s="54" t="str">
        <f t="shared" si="28"/>
        <v/>
      </c>
      <c r="E168" s="55"/>
      <c r="F168" s="39" t="str">
        <f t="shared" si="29"/>
        <v/>
      </c>
      <c r="G168" s="40" t="str">
        <f t="shared" si="30"/>
        <v/>
      </c>
      <c r="H168" s="40" t="str">
        <f t="shared" si="27"/>
        <v/>
      </c>
      <c r="I168" s="40" t="str">
        <f t="shared" si="31"/>
        <v/>
      </c>
      <c r="J168" s="40" t="str">
        <f t="shared" si="32"/>
        <v/>
      </c>
      <c r="K168" s="40" t="str">
        <f t="shared" si="33"/>
        <v/>
      </c>
      <c r="AD168" s="2" t="b">
        <f>IF(COUNTIF($AB$16:AB168,AB168)=1,IF(AB168&lt;&gt;"MALIN CİNSİ",IF(AB168&lt;&gt;0,ROW(AB168),"")))</f>
        <v>0</v>
      </c>
      <c r="AF168" s="18" t="e">
        <f>SMALL($AD$16:$AD$156,ROWS($A$7:A159))</f>
        <v>#NUM!</v>
      </c>
      <c r="AI168" s="24" t="str" cm="1">
        <f t="array" ref="AI168">IFERROR(INDEX($AB$16:$AB$156,AF22-15,1),"")</f>
        <v/>
      </c>
    </row>
    <row r="169" spans="3:35" ht="24.95" customHeight="1" x14ac:dyDescent="0.25">
      <c r="D169" s="54" t="str">
        <f t="shared" si="28"/>
        <v/>
      </c>
      <c r="E169" s="55"/>
      <c r="F169" s="39" t="str">
        <f t="shared" si="29"/>
        <v/>
      </c>
      <c r="G169" s="40" t="str">
        <f t="shared" si="30"/>
        <v/>
      </c>
      <c r="H169" s="40" t="str">
        <f t="shared" si="27"/>
        <v/>
      </c>
      <c r="I169" s="40" t="str">
        <f t="shared" si="31"/>
        <v/>
      </c>
      <c r="J169" s="40" t="str">
        <f t="shared" si="32"/>
        <v/>
      </c>
      <c r="K169" s="40" t="str">
        <f t="shared" si="33"/>
        <v/>
      </c>
      <c r="AD169" s="2" t="b">
        <f>IF(COUNTIF($AB$16:AB169,AB169)=1,IF(AB169&lt;&gt;"MALIN CİNSİ",IF(AB169&lt;&gt;0,ROW(AB169),"")))</f>
        <v>0</v>
      </c>
      <c r="AF169" s="18" t="e">
        <f>SMALL($AD$16:$AD$156,ROWS($A$7:A160))</f>
        <v>#NUM!</v>
      </c>
      <c r="AI169" s="24" t="str" cm="1">
        <f t="array" ref="AI169">IFERROR(INDEX($AB$16:$AB$156,AF23-15,1),"")</f>
        <v/>
      </c>
    </row>
    <row r="170" spans="3:35" ht="24.95" customHeight="1" x14ac:dyDescent="0.25">
      <c r="D170" s="54" t="str">
        <f t="shared" si="28"/>
        <v/>
      </c>
      <c r="E170" s="55"/>
      <c r="F170" s="39" t="str">
        <f t="shared" si="29"/>
        <v/>
      </c>
      <c r="G170" s="40" t="str">
        <f t="shared" si="30"/>
        <v/>
      </c>
      <c r="H170" s="40" t="str">
        <f t="shared" si="27"/>
        <v/>
      </c>
      <c r="I170" s="40" t="str">
        <f t="shared" si="31"/>
        <v/>
      </c>
      <c r="J170" s="40" t="str">
        <f t="shared" si="32"/>
        <v/>
      </c>
      <c r="K170" s="40" t="str">
        <f t="shared" si="33"/>
        <v/>
      </c>
      <c r="AD170" s="2" t="b">
        <f>IF(COUNTIF($AB$16:AB170,AB170)=1,IF(AB170&lt;&gt;"MALIN CİNSİ",IF(AB170&lt;&gt;0,ROW(AB170),"")))</f>
        <v>0</v>
      </c>
      <c r="AF170" s="18" t="e">
        <f>SMALL($AD$16:$AD$156,ROWS($A$7:A161))</f>
        <v>#NUM!</v>
      </c>
      <c r="AI170" s="24" t="str" cm="1">
        <f t="array" ref="AI170">IFERROR(INDEX($AB$16:$AB$156,AF24-15,1),"")</f>
        <v/>
      </c>
    </row>
    <row r="171" spans="3:35" ht="24.95" customHeight="1" x14ac:dyDescent="0.25">
      <c r="D171" s="54" t="str">
        <f t="shared" si="28"/>
        <v/>
      </c>
      <c r="E171" s="55"/>
      <c r="F171" s="39" t="str">
        <f t="shared" si="29"/>
        <v/>
      </c>
      <c r="G171" s="40" t="str">
        <f t="shared" si="30"/>
        <v/>
      </c>
      <c r="H171" s="40" t="str">
        <f>IF(I171="","",IF(G171="",I171/F171,I171/G171))</f>
        <v/>
      </c>
      <c r="I171" s="40" t="str">
        <f t="shared" si="31"/>
        <v/>
      </c>
      <c r="J171" s="40" t="str">
        <f t="shared" si="32"/>
        <v/>
      </c>
      <c r="K171" s="40" t="str">
        <f t="shared" si="33"/>
        <v/>
      </c>
      <c r="AD171" s="2" t="b">
        <f>IF(COUNTIF($AB$16:AB171,AB171)=1,IF(AB171&lt;&gt;"MALIN CİNSİ",IF(AB171&lt;&gt;0,ROW(AB171),"")))</f>
        <v>0</v>
      </c>
      <c r="AF171" s="18" t="e">
        <f>SMALL($AD$16:$AD$156,ROWS($A$7:A162))</f>
        <v>#NUM!</v>
      </c>
      <c r="AI171" s="24" t="str" cm="1">
        <f t="array" ref="AI171">IFERROR(INDEX($AB$16:$AB$156,AF25-15,1),"")</f>
        <v/>
      </c>
    </row>
    <row r="172" spans="3:35" ht="24.95" customHeight="1" x14ac:dyDescent="0.25">
      <c r="D172" s="54" t="str">
        <f t="shared" ref="D172:D181" si="34">IF(AI172="","",AI172)</f>
        <v/>
      </c>
      <c r="E172" s="55"/>
      <c r="F172" s="39" t="str">
        <f t="shared" ref="F172:F181" si="35">IF(SUMIF($AB$16:$AB$156,D172,$H$16:$H$156)=0,"",SUMIF($AB$16:$AB$156,D172,$H$16:$H$156))</f>
        <v/>
      </c>
      <c r="G172" s="40" t="str">
        <f t="shared" ref="G172:G181" si="36">IF(SUMIF($AB$16:$AB$156,D172,$I$16:$I$156)=0,"",SUMIF($AB$16:$AB$156,D172,$I$16:$I$156))</f>
        <v/>
      </c>
      <c r="H172" s="40" t="str">
        <f t="shared" ref="H172:H181" si="37">IF(I172="","",IF(G172="",I172/F172,I172/G172))</f>
        <v/>
      </c>
      <c r="I172" s="40" t="str">
        <f t="shared" ref="I172:I181" si="38">IF( AND(F172="",G172=""),"",IF(SUMIF($AB$16:$AB$156,D172,$K$16:$K$156)=0,"",SUMIF($AB$16:$AB$156,D172,$K$16:$K$156)))</f>
        <v/>
      </c>
      <c r="J172" s="40" t="str">
        <f t="shared" ref="J172:J181" si="39">IF(SUMIF($AB$16:$AB$156,D172,$Y$16:$Y$156)=0,"",SUMIF($AB$16:$AB$156,D172,$Y$16:$Y$156))</f>
        <v/>
      </c>
      <c r="K172" s="40" t="str">
        <f t="shared" ref="K172:K181" si="40">IF(SUMIF($AB$16:$AB$156,D172,$Z$16:$Z$156)=0,"",SUMIF($AB$16:$AB$156,D172,$Z$16:$Z$156))</f>
        <v/>
      </c>
      <c r="AD172" s="2" t="b">
        <f>IF(COUNTIF($AB$16:AB172,AB172)=1,IF(AB172&lt;&gt;"MALIN CİNSİ",IF(AB172&lt;&gt;0,ROW(AB172),"")))</f>
        <v>0</v>
      </c>
      <c r="AF172" s="18" t="e">
        <f>SMALL($AD$16:$AD$156,ROWS($A$7:A163))</f>
        <v>#NUM!</v>
      </c>
      <c r="AI172" s="24" t="str" cm="1">
        <f t="array" ref="AI172">IFERROR(INDEX($AB$16:$AB$156,AF26-15,1),"")</f>
        <v/>
      </c>
    </row>
    <row r="173" spans="3:35" ht="24.95" customHeight="1" x14ac:dyDescent="0.25">
      <c r="C173" s="5"/>
      <c r="D173" s="54" t="str">
        <f t="shared" si="34"/>
        <v/>
      </c>
      <c r="E173" s="55"/>
      <c r="F173" s="39" t="str">
        <f t="shared" si="35"/>
        <v/>
      </c>
      <c r="G173" s="40" t="str">
        <f t="shared" si="36"/>
        <v/>
      </c>
      <c r="H173" s="40" t="str">
        <f t="shared" si="37"/>
        <v/>
      </c>
      <c r="I173" s="40" t="str">
        <f t="shared" si="38"/>
        <v/>
      </c>
      <c r="J173" s="40" t="str">
        <f t="shared" si="39"/>
        <v/>
      </c>
      <c r="K173" s="40" t="str">
        <f t="shared" si="40"/>
        <v/>
      </c>
      <c r="AD173" s="2" t="b">
        <f>IF(COUNTIF($AB$16:AB173,AB173)=1,IF(AB173&lt;&gt;"MALIN CİNSİ",IF(AB173&lt;&gt;0,ROW(AB173),"")))</f>
        <v>0</v>
      </c>
      <c r="AF173" s="18" t="e">
        <f>SMALL($AD$16:$AD$156,ROWS($A$7:A164))</f>
        <v>#NUM!</v>
      </c>
      <c r="AI173" s="24" t="str" cm="1">
        <f t="array" ref="AI173">IFERROR(INDEX($AB$16:$AB$156,AF27-15,1),"")</f>
        <v/>
      </c>
    </row>
    <row r="174" spans="3:35" ht="24.95" customHeight="1" x14ac:dyDescent="0.25">
      <c r="D174" s="54" t="str">
        <f t="shared" si="34"/>
        <v/>
      </c>
      <c r="E174" s="55"/>
      <c r="F174" s="39" t="str">
        <f t="shared" si="35"/>
        <v/>
      </c>
      <c r="G174" s="40" t="str">
        <f t="shared" si="36"/>
        <v/>
      </c>
      <c r="H174" s="40" t="str">
        <f t="shared" si="37"/>
        <v/>
      </c>
      <c r="I174" s="40" t="str">
        <f t="shared" si="38"/>
        <v/>
      </c>
      <c r="J174" s="40" t="str">
        <f t="shared" si="39"/>
        <v/>
      </c>
      <c r="K174" s="40" t="str">
        <f t="shared" si="40"/>
        <v/>
      </c>
      <c r="AI174" s="24" t="str" cm="1">
        <f t="array" ref="AI174">IFERROR(INDEX($AB$16:$AB$156,AF28-15,1),"")</f>
        <v/>
      </c>
    </row>
    <row r="175" spans="3:35" ht="24.95" customHeight="1" x14ac:dyDescent="0.25">
      <c r="D175" s="54" t="str">
        <f t="shared" si="34"/>
        <v/>
      </c>
      <c r="E175" s="55"/>
      <c r="F175" s="39" t="str">
        <f t="shared" si="35"/>
        <v/>
      </c>
      <c r="G175" s="40" t="str">
        <f t="shared" si="36"/>
        <v/>
      </c>
      <c r="H175" s="40" t="str">
        <f t="shared" si="37"/>
        <v/>
      </c>
      <c r="I175" s="40" t="str">
        <f t="shared" si="38"/>
        <v/>
      </c>
      <c r="J175" s="40" t="str">
        <f t="shared" si="39"/>
        <v/>
      </c>
      <c r="K175" s="40" t="str">
        <f t="shared" si="40"/>
        <v/>
      </c>
      <c r="AI175" s="24" t="str" cm="1">
        <f t="array" ref="AI175">IFERROR(INDEX($AB$16:$AB$156,AF29-15,1),"")</f>
        <v/>
      </c>
    </row>
    <row r="176" spans="3:35" ht="24.95" customHeight="1" x14ac:dyDescent="0.25">
      <c r="D176" s="54" t="str">
        <f t="shared" si="34"/>
        <v/>
      </c>
      <c r="E176" s="55"/>
      <c r="F176" s="39" t="str">
        <f t="shared" si="35"/>
        <v/>
      </c>
      <c r="G176" s="40" t="str">
        <f t="shared" si="36"/>
        <v/>
      </c>
      <c r="H176" s="40" t="str">
        <f t="shared" si="37"/>
        <v/>
      </c>
      <c r="I176" s="40" t="str">
        <f t="shared" si="38"/>
        <v/>
      </c>
      <c r="J176" s="40" t="str">
        <f t="shared" si="39"/>
        <v/>
      </c>
      <c r="K176" s="40" t="str">
        <f t="shared" si="40"/>
        <v/>
      </c>
      <c r="AI176" s="24" t="str" cm="1">
        <f t="array" ref="AI176">IFERROR(INDEX($AB$16:$AB$156,AF30-15,1),"")</f>
        <v/>
      </c>
    </row>
    <row r="177" spans="1:35" ht="24.95" customHeight="1" x14ac:dyDescent="0.25">
      <c r="D177" s="54" t="str">
        <f t="shared" si="34"/>
        <v/>
      </c>
      <c r="E177" s="55"/>
      <c r="F177" s="39" t="str">
        <f t="shared" si="35"/>
        <v/>
      </c>
      <c r="G177" s="40" t="str">
        <f t="shared" si="36"/>
        <v/>
      </c>
      <c r="H177" s="40" t="str">
        <f t="shared" si="37"/>
        <v/>
      </c>
      <c r="I177" s="40" t="str">
        <f t="shared" si="38"/>
        <v/>
      </c>
      <c r="J177" s="40" t="str">
        <f t="shared" si="39"/>
        <v/>
      </c>
      <c r="K177" s="40" t="str">
        <f t="shared" si="40"/>
        <v/>
      </c>
      <c r="AI177" s="24" t="str" cm="1">
        <f t="array" ref="AI177">IFERROR(INDEX($AB$16:$AB$156,AF31-15,1),"")</f>
        <v/>
      </c>
    </row>
    <row r="178" spans="1:35" ht="24.95" customHeight="1" x14ac:dyDescent="0.25">
      <c r="D178" s="54" t="str">
        <f t="shared" si="34"/>
        <v/>
      </c>
      <c r="E178" s="55"/>
      <c r="F178" s="39" t="str">
        <f t="shared" si="35"/>
        <v/>
      </c>
      <c r="G178" s="40" t="str">
        <f t="shared" si="36"/>
        <v/>
      </c>
      <c r="H178" s="40" t="str">
        <f t="shared" si="37"/>
        <v/>
      </c>
      <c r="I178" s="40" t="str">
        <f t="shared" si="38"/>
        <v/>
      </c>
      <c r="J178" s="40" t="str">
        <f t="shared" si="39"/>
        <v/>
      </c>
      <c r="K178" s="40" t="str">
        <f t="shared" si="40"/>
        <v/>
      </c>
      <c r="AI178" s="24" t="str" cm="1">
        <f t="array" ref="AI178">IFERROR(INDEX($AB$16:$AB$156,AF32-15,1),"")</f>
        <v/>
      </c>
    </row>
    <row r="179" spans="1:35" ht="24.95" customHeight="1" x14ac:dyDescent="0.25">
      <c r="D179" s="54" t="str">
        <f t="shared" si="34"/>
        <v/>
      </c>
      <c r="E179" s="55"/>
      <c r="F179" s="39" t="str">
        <f t="shared" si="35"/>
        <v/>
      </c>
      <c r="G179" s="40" t="str">
        <f t="shared" si="36"/>
        <v/>
      </c>
      <c r="H179" s="40" t="str">
        <f t="shared" si="37"/>
        <v/>
      </c>
      <c r="I179" s="40" t="str">
        <f t="shared" si="38"/>
        <v/>
      </c>
      <c r="J179" s="40" t="str">
        <f t="shared" si="39"/>
        <v/>
      </c>
      <c r="K179" s="40" t="str">
        <f t="shared" si="40"/>
        <v/>
      </c>
      <c r="AI179" s="24" t="str" cm="1">
        <f t="array" ref="AI179">IFERROR(INDEX($AB$16:$AB$156,AF33-15,1),"")</f>
        <v/>
      </c>
    </row>
    <row r="180" spans="1:35" ht="24.95" customHeight="1" x14ac:dyDescent="0.25">
      <c r="D180" s="54" t="str">
        <f t="shared" si="34"/>
        <v/>
      </c>
      <c r="E180" s="55"/>
      <c r="F180" s="39" t="str">
        <f t="shared" si="35"/>
        <v/>
      </c>
      <c r="G180" s="40" t="str">
        <f t="shared" si="36"/>
        <v/>
      </c>
      <c r="H180" s="40" t="str">
        <f t="shared" si="37"/>
        <v/>
      </c>
      <c r="I180" s="40" t="str">
        <f t="shared" si="38"/>
        <v/>
      </c>
      <c r="J180" s="40" t="str">
        <f t="shared" si="39"/>
        <v/>
      </c>
      <c r="K180" s="40" t="str">
        <f t="shared" si="40"/>
        <v/>
      </c>
      <c r="AI180" s="24" t="str" cm="1">
        <f t="array" ref="AI180">IFERROR(INDEX($AB$16:$AB$156,AF34-15,1),"")</f>
        <v/>
      </c>
    </row>
    <row r="181" spans="1:35" ht="24.95" customHeight="1" x14ac:dyDescent="0.25">
      <c r="D181" s="54" t="str">
        <f t="shared" si="34"/>
        <v/>
      </c>
      <c r="E181" s="55"/>
      <c r="F181" s="39" t="str">
        <f t="shared" si="35"/>
        <v/>
      </c>
      <c r="G181" s="40" t="str">
        <f t="shared" si="36"/>
        <v/>
      </c>
      <c r="H181" s="40" t="str">
        <f t="shared" si="37"/>
        <v/>
      </c>
      <c r="I181" s="40" t="str">
        <f t="shared" si="38"/>
        <v/>
      </c>
      <c r="J181" s="40" t="str">
        <f t="shared" si="39"/>
        <v/>
      </c>
      <c r="K181" s="40" t="str">
        <f t="shared" si="40"/>
        <v/>
      </c>
      <c r="AI181" s="24" t="str" cm="1">
        <f t="array" ref="AI181">IFERROR(INDEX($AB$16:$AB$156,AF35-15,1),"")</f>
        <v/>
      </c>
    </row>
    <row r="182" spans="1:35" ht="24.95" customHeight="1" x14ac:dyDescent="0.25">
      <c r="D182" s="41"/>
      <c r="E182" s="41"/>
      <c r="F182" s="41"/>
      <c r="G182" s="41"/>
      <c r="H182" s="41"/>
      <c r="I182" s="40">
        <f>SUM(I162:I181)</f>
        <v>0</v>
      </c>
      <c r="J182" s="40">
        <f>SUM(J162:J181)</f>
        <v>0</v>
      </c>
      <c r="K182" s="40">
        <f>SUM(K162:X181)</f>
        <v>0</v>
      </c>
      <c r="AI182" s="24" t="str" cm="1">
        <f t="array" ref="AI182">IFERROR(INDEX($AB$16:$AB$156,AF36-15,1),"")</f>
        <v/>
      </c>
    </row>
    <row r="183" spans="1:35" ht="24.95" customHeight="1" x14ac:dyDescent="0.25">
      <c r="D183" s="41"/>
      <c r="E183" s="41"/>
      <c r="F183" s="41"/>
      <c r="G183" s="41"/>
      <c r="H183" s="41"/>
      <c r="I183" s="83" t="s">
        <v>26</v>
      </c>
      <c r="J183" s="84"/>
      <c r="K183" s="42">
        <f>J182+K182</f>
        <v>0</v>
      </c>
      <c r="AI183" s="24" t="str" cm="1">
        <f t="array" ref="AI183">IFERROR(INDEX($AB$16:$AB$156,AF37-15,1),"")</f>
        <v/>
      </c>
    </row>
    <row r="185" spans="1:35" x14ac:dyDescent="0.25">
      <c r="A185" s="4" t="s">
        <v>24</v>
      </c>
      <c r="B185" s="28" t="s">
        <v>25</v>
      </c>
    </row>
    <row r="186" spans="1:35" ht="23.25" customHeight="1" x14ac:dyDescent="0.25"/>
    <row r="187" spans="1:35" ht="23.25" customHeight="1" x14ac:dyDescent="0.25"/>
    <row r="188" spans="1:35" ht="23.25" customHeight="1" x14ac:dyDescent="0.25"/>
    <row r="189" spans="1:35" ht="23.25" customHeight="1" x14ac:dyDescent="0.25"/>
    <row r="190" spans="1:35" ht="23.25" customHeight="1" x14ac:dyDescent="0.25"/>
    <row r="191" spans="1:35" ht="23.25" customHeight="1" x14ac:dyDescent="0.25"/>
    <row r="192" spans="1:35" ht="23.25" customHeight="1" x14ac:dyDescent="0.25"/>
    <row r="193" spans="12:32" ht="23.25" customHeight="1" x14ac:dyDescent="0.25"/>
    <row r="194" spans="12:32" ht="23.25" customHeight="1" x14ac:dyDescent="0.25"/>
    <row r="195" spans="12:32" ht="23.25" customHeight="1" x14ac:dyDescent="0.25"/>
    <row r="196" spans="12:32" ht="23.25" customHeight="1" x14ac:dyDescent="0.25"/>
    <row r="197" spans="12:32" ht="23.25" customHeight="1" x14ac:dyDescent="0.25"/>
    <row r="198" spans="12:32" s="5" customFormat="1" ht="23.25" customHeight="1" x14ac:dyDescent="0.25"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AF198" s="20"/>
    </row>
  </sheetData>
  <sheetProtection formatCells="0" formatRows="0"/>
  <mergeCells count="103">
    <mergeCell ref="I183:J183"/>
    <mergeCell ref="Z14:Z15"/>
    <mergeCell ref="AA14:AA15"/>
    <mergeCell ref="AB14:AB15"/>
    <mergeCell ref="A7:K11"/>
    <mergeCell ref="D14:D15"/>
    <mergeCell ref="H12:K12"/>
    <mergeCell ref="A14:A15"/>
    <mergeCell ref="B14:B15"/>
    <mergeCell ref="E14:E15"/>
    <mergeCell ref="G14:G15"/>
    <mergeCell ref="C14:C15"/>
    <mergeCell ref="A12:G12"/>
    <mergeCell ref="H14:H15"/>
    <mergeCell ref="F14:F15"/>
    <mergeCell ref="A13:G13"/>
    <mergeCell ref="H13:K13"/>
    <mergeCell ref="D161:E161"/>
    <mergeCell ref="D162:E162"/>
    <mergeCell ref="D163:E163"/>
    <mergeCell ref="D164:E164"/>
    <mergeCell ref="G51:G52"/>
    <mergeCell ref="H51:H52"/>
    <mergeCell ref="I51:I52"/>
    <mergeCell ref="J51:J52"/>
    <mergeCell ref="K51:K52"/>
    <mergeCell ref="A89:G89"/>
    <mergeCell ref="H89:K89"/>
    <mergeCell ref="A90:A91"/>
    <mergeCell ref="B90:B91"/>
    <mergeCell ref="C90:C91"/>
    <mergeCell ref="D90:D91"/>
    <mergeCell ref="Y14:Y15"/>
    <mergeCell ref="A80:K80"/>
    <mergeCell ref="I14:I15"/>
    <mergeCell ref="J14:J15"/>
    <mergeCell ref="K14:K15"/>
    <mergeCell ref="A44:K48"/>
    <mergeCell ref="A49:G49"/>
    <mergeCell ref="H49:K49"/>
    <mergeCell ref="A50:G50"/>
    <mergeCell ref="H50:K50"/>
    <mergeCell ref="A51:A52"/>
    <mergeCell ref="B51:B52"/>
    <mergeCell ref="C51:C52"/>
    <mergeCell ref="D51:D52"/>
    <mergeCell ref="E51:E52"/>
    <mergeCell ref="F51:F52"/>
    <mergeCell ref="H90:H91"/>
    <mergeCell ref="B53:G53"/>
    <mergeCell ref="D170:E170"/>
    <mergeCell ref="D171:E171"/>
    <mergeCell ref="D165:E165"/>
    <mergeCell ref="D166:E166"/>
    <mergeCell ref="D167:E167"/>
    <mergeCell ref="D168:E168"/>
    <mergeCell ref="D169:E169"/>
    <mergeCell ref="D180:E180"/>
    <mergeCell ref="D181:E181"/>
    <mergeCell ref="D172:E172"/>
    <mergeCell ref="D173:E173"/>
    <mergeCell ref="D174:E174"/>
    <mergeCell ref="D175:E175"/>
    <mergeCell ref="D176:E176"/>
    <mergeCell ref="A128:G128"/>
    <mergeCell ref="H128:K128"/>
    <mergeCell ref="K129:K130"/>
    <mergeCell ref="A158:K158"/>
    <mergeCell ref="F129:F130"/>
    <mergeCell ref="G129:G130"/>
    <mergeCell ref="H129:H130"/>
    <mergeCell ref="I129:I130"/>
    <mergeCell ref="J129:J130"/>
    <mergeCell ref="A129:A130"/>
    <mergeCell ref="B129:B130"/>
    <mergeCell ref="C129:C130"/>
    <mergeCell ref="D129:D130"/>
    <mergeCell ref="E129:E130"/>
    <mergeCell ref="B131:G131"/>
    <mergeCell ref="A2:B2"/>
    <mergeCell ref="A3:B3"/>
    <mergeCell ref="C3:F3"/>
    <mergeCell ref="A4:B4"/>
    <mergeCell ref="C4:F4"/>
    <mergeCell ref="C2:K2"/>
    <mergeCell ref="D177:E177"/>
    <mergeCell ref="D178:E178"/>
    <mergeCell ref="D179:E179"/>
    <mergeCell ref="A119:K119"/>
    <mergeCell ref="A122:K126"/>
    <mergeCell ref="A127:G127"/>
    <mergeCell ref="H127:K127"/>
    <mergeCell ref="B92:G92"/>
    <mergeCell ref="A42:K42"/>
    <mergeCell ref="A83:K87"/>
    <mergeCell ref="A88:G88"/>
    <mergeCell ref="H88:K88"/>
    <mergeCell ref="I90:I91"/>
    <mergeCell ref="J90:J91"/>
    <mergeCell ref="K90:K91"/>
    <mergeCell ref="E90:E91"/>
    <mergeCell ref="F90:F91"/>
    <mergeCell ref="G90:G91"/>
  </mergeCells>
  <phoneticPr fontId="0" type="noConversion"/>
  <conditionalFormatting sqref="A16:K156">
    <cfRule type="expression" dxfId="3" priority="1">
      <formula>AND($P16&gt;0,$P16&lt;&gt;"DOĞRU")</formula>
    </cfRule>
  </conditionalFormatting>
  <conditionalFormatting sqref="B16:K40">
    <cfRule type="expression" dxfId="2" priority="4">
      <formula>$M16="YANLIŞ"</formula>
    </cfRule>
  </conditionalFormatting>
  <conditionalFormatting sqref="B16:K156">
    <cfRule type="expression" dxfId="1" priority="2">
      <formula>$O16="HATA"</formula>
    </cfRule>
    <cfRule type="expression" dxfId="0" priority="3">
      <formula>$N16="HATA"</formula>
    </cfRule>
  </conditionalFormatting>
  <dataValidations count="3">
    <dataValidation type="textLength" allowBlank="1" showInputMessage="1" showErrorMessage="1" error="HATALI GİRİŞ" sqref="D132:D156 D54:D78 D93:D117 D16:D40" xr:uid="{00000000-0002-0000-0000-000000000000}">
      <formula1>10</formula1>
      <formula2>11</formula2>
    </dataValidation>
    <dataValidation type="date" operator="lessThanOrEqual" allowBlank="1" showInputMessage="1" showErrorMessage="1" error="HATALI GİRİŞ" sqref="E132:E156 E54:E78 E93:E117 E16:E40" xr:uid="{00000000-0002-0000-0000-000001000000}">
      <formula1>TODAY()</formula1>
    </dataValidation>
    <dataValidation type="textLength" allowBlank="1" showInputMessage="1" showErrorMessage="1" sqref="C4:F4" xr:uid="{00000000-0002-0000-0000-000002000000}">
      <formula1>10</formula1>
      <formula2>11</formula2>
    </dataValidation>
  </dataValidations>
  <printOptions horizontalCentered="1" verticalCentered="1"/>
  <pageMargins left="0.19685039370078741" right="0.19685039370078741" top="0" bottom="0.98425196850393704" header="0" footer="0"/>
  <pageSetup paperSize="9" scale="65" firstPageNumber="0" orientation="landscape" r:id="rId1"/>
  <headerFooter alignWithMargins="0"/>
  <ignoredErrors>
    <ignoredError sqref="AB7 AA16 A89:K89 A50:K50 A128:K128 AB157:AB167 Y157:AA192 H13 A13 K30:K35 K54:K78 K93:K117 K132:K156 K16:K2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AYRINTILI FATURALI SATIŞ LİSTE</vt:lpstr>
      <vt:lpstr>Excel_BuiltIn_Print_Area_1</vt:lpstr>
      <vt:lpstr>'AYRINTILI FATURALI SATIŞ LİSTE'!Yazdırma_Alanı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İzmirTicaretBorsası</dc:creator>
  <cp:lastModifiedBy>RAMAZAN KURTULUS</cp:lastModifiedBy>
  <cp:lastPrinted>2023-01-02T12:28:30Z</cp:lastPrinted>
  <dcterms:created xsi:type="dcterms:W3CDTF">2012-09-29T20:39:53Z</dcterms:created>
  <dcterms:modified xsi:type="dcterms:W3CDTF">2026-01-02T07:20:58Z</dcterms:modified>
</cp:coreProperties>
</file>